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476" windowWidth="27200" windowHeight="15360" tabRatio="500" activeTab="0"/>
  </bookViews>
  <sheets>
    <sheet name="Sheet1" sheetId="1" r:id="rId1"/>
    <sheet name="Sheet2" sheetId="2" r:id="rId2"/>
    <sheet name="Sheet3" sheetId="3" r:id="rId3"/>
  </sheets>
  <definedNames>
    <definedName name="Ammonia_From">'Sheet1'!$C$49</definedName>
    <definedName name="Ammonia_To">'Sheet1'!$C$112</definedName>
    <definedName name="Chlorine_From">'Sheet1'!$C$51</definedName>
    <definedName name="Chlorine_To">'Sheet1'!$C$113</definedName>
    <definedName name="Di_From">'Sheet1'!$C$59</definedName>
    <definedName name="Di_To">'Sheet1'!$C$115</definedName>
    <definedName name="EndBot">'Sheet1'!$CY$69</definedName>
    <definedName name="EndTop">'Sheet1'!$CY$44</definedName>
    <definedName name="InitBot">'Sheet1'!$B$69</definedName>
    <definedName name="InitTop">'Sheet1'!$B$44</definedName>
    <definedName name="Mono_From">'Sheet1'!$C$57</definedName>
    <definedName name="Mono_To">'Sheet1'!$C$114</definedName>
    <definedName name="StartBot">'Sheet1'!$C$69</definedName>
    <definedName name="StartTop">'Sheet1'!$C$44</definedName>
    <definedName name="Time_From">'Sheet1'!$C$45</definedName>
    <definedName name="Time_To">'Sheet1'!$C$111</definedName>
    <definedName name="Tri_From">'Sheet1'!$C$61</definedName>
    <definedName name="Tri_To">'Sheet1'!$C$116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<sst xmlns="http://schemas.openxmlformats.org/spreadsheetml/2006/main" count="127" uniqueCount="104">
  <si>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+ 2H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2HOCl +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+ 3Cl</t>
    </r>
    <r>
      <rPr>
        <vertAlign val="superscript"/>
        <sz val="10"/>
        <rFont val="Verdana"/>
        <family val="0"/>
      </rPr>
      <t>-</t>
    </r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</si>
  <si>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HOCl +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+ 3Cl</t>
    </r>
    <r>
      <rPr>
        <vertAlign val="superscript"/>
        <sz val="10"/>
        <rFont val="Verdana"/>
        <family val="0"/>
      </rPr>
      <t>-</t>
    </r>
  </si>
  <si>
    <r>
      <t>Total Ammonia [NH</t>
    </r>
    <r>
      <rPr>
        <b/>
        <vertAlign val="subscript"/>
        <sz val="10"/>
        <rFont val="Verdana"/>
        <family val="0"/>
      </rPr>
      <t>3</t>
    </r>
    <r>
      <rPr>
        <b/>
        <sz val="10"/>
        <rFont val="Verdana"/>
        <family val="0"/>
      </rPr>
      <t>] + [NH</t>
    </r>
    <r>
      <rPr>
        <b/>
        <vertAlign val="subscript"/>
        <sz val="10"/>
        <rFont val="Verdana"/>
        <family val="0"/>
      </rPr>
      <t>4</t>
    </r>
    <r>
      <rPr>
        <b/>
        <vertAlign val="superscript"/>
        <sz val="10"/>
        <rFont val="Verdana"/>
        <family val="0"/>
      </rPr>
      <t>+</t>
    </r>
    <r>
      <rPr>
        <b/>
        <sz val="10"/>
        <rFont val="Verdana"/>
        <family val="0"/>
      </rPr>
      <t>]</t>
    </r>
  </si>
  <si>
    <r>
      <t>Total Chlorine [HOCl] + [OCl</t>
    </r>
    <r>
      <rPr>
        <b/>
        <vertAlign val="superscript"/>
        <sz val="10"/>
        <rFont val="Verdana"/>
        <family val="0"/>
      </rPr>
      <t>-</t>
    </r>
    <r>
      <rPr>
        <b/>
        <sz val="10"/>
        <rFont val="Verdana"/>
        <family val="0"/>
      </rPr>
      <t>] + [Cl-CYA]</t>
    </r>
  </si>
  <si>
    <t>pH</t>
  </si>
  <si>
    <t>KEY: 1 = Wei &amp; Morris (1972), 2 = Selleck &amp; Saunier (1976, 1979), 3 = Stenstrom &amp; Tran (Initial Conditions), 4 = Jafvert &amp; Valentine (1992), 5 = Improved J&amp;V with temp. dependence Vikesland, Ozekin, Valentine (2000)</t>
  </si>
  <si>
    <t>Nitrogen trichloride air equilibrium (ppbV)</t>
  </si>
  <si>
    <t>NOTE: actual airborne concentration is limited by the quantity in the water so the very high Nitrogen trichloride amount is artificial and just shows the high volatility of this compound.</t>
  </si>
  <si>
    <r>
      <t>Monochloramine in water (ppm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</si>
  <si>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Dichloramine in water (ppb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</si>
  <si>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Reaction Rates</t>
  </si>
  <si>
    <t>Adjust this to have initial [HOCl] match PoolEquations spreadsheet under similar conditions</t>
  </si>
  <si>
    <t>Ammonia</t>
  </si>
  <si>
    <t>Chlorine</t>
  </si>
  <si>
    <t>Monochloramine</t>
  </si>
  <si>
    <t>Dichloramine</t>
  </si>
  <si>
    <t>Trichloramine (Nitrogen Trichloride)</t>
  </si>
  <si>
    <r>
      <t>[NH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Cl] Monochloramine</t>
    </r>
  </si>
  <si>
    <r>
      <t>d[N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]</t>
    </r>
  </si>
  <si>
    <r>
      <t>[N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] Nitrogen gas</t>
    </r>
  </si>
  <si>
    <t>START</t>
  </si>
  <si>
    <t>END</t>
  </si>
  <si>
    <t>Time Increment (seconds)</t>
  </si>
  <si>
    <t>INITIAL</t>
  </si>
  <si>
    <t>Nitrogen Mass Balance</t>
  </si>
  <si>
    <t>Chlorine Mass Balance</t>
  </si>
  <si>
    <t>Standard air concentration is 0.041 moles/liter (about 1.2 g/L or 1.2 kg/(m^3)); the following are ppb using partial pressure or volume or partial molar fraction, not actual weight.</t>
  </si>
  <si>
    <t>µg/(m^3) = ppbV * molecular weight / 24.46; pppV = µg/(m^3) * 24.46 / molecular weight</t>
  </si>
  <si>
    <t>Trichloramine @ 0.3-0.5 mg/(m^3) = 61-102 ppb (using nitrogen trichloride molecular weight) triggered asthma</t>
  </si>
  <si>
    <t>Hypochlorous Acid air equilibrium (ppbV)</t>
  </si>
  <si>
    <t>by Richard A. Falk 2-Jun-10</t>
  </si>
  <si>
    <t>Breakpoint Chlorination Model</t>
  </si>
  <si>
    <r>
      <t>Pure Free Chlorine [HOCl] + [OCl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</si>
  <si>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d[NH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 = d[Total Ammonia]</t>
    </r>
  </si>
  <si>
    <t>d[HOCl] = d[Total Chlorine]</t>
  </si>
  <si>
    <t>Temperature (F)</t>
  </si>
  <si>
    <t>calculated</t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</si>
  <si>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HOCl + NH</t>
    </r>
    <r>
      <rPr>
        <vertAlign val="subscript"/>
        <sz val="10"/>
        <rFont val="Verdana"/>
        <family val="0"/>
      </rPr>
      <t>3</t>
    </r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</si>
  <si>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--&gt;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+ 3Cl</t>
    </r>
    <r>
      <rPr>
        <vertAlign val="superscript"/>
        <sz val="10"/>
        <rFont val="Verdana"/>
        <family val="0"/>
      </rPr>
      <t>-</t>
    </r>
  </si>
  <si>
    <t>Use ammonia per hour with constant chlorine</t>
  </si>
  <si>
    <r>
      <t>[NHCl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] Dichloramine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</si>
  <si>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HOCl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</t>
    </r>
  </si>
  <si>
    <t>&lt;--- change this (no effect with Jafvert &amp; Valentine model)</t>
  </si>
  <si>
    <r>
      <t>d[Cl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</si>
  <si>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[Cl</t>
    </r>
    <r>
      <rPr>
        <b/>
        <vertAlign val="superscript"/>
        <sz val="10"/>
        <rFont val="Verdana"/>
        <family val="0"/>
      </rPr>
      <t>-</t>
    </r>
    <r>
      <rPr>
        <b/>
        <sz val="10"/>
        <rFont val="Verdana"/>
        <family val="0"/>
      </rPr>
      <t>] Chloride ion</t>
    </r>
  </si>
  <si>
    <t>If "#VALUE!" shows up in table, then use a smaller time increment.  The button labels assume the time increment is 0.1</t>
  </si>
  <si>
    <t>Time (hours)</t>
  </si>
  <si>
    <t>% Completion of Breakpoint</t>
  </si>
  <si>
    <r>
      <t>HOCl +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--&gt; 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(OH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,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, buffer)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</si>
  <si>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NOH + 2H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+ 2Cl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(OH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catalyzed)</t>
    </r>
  </si>
  <si>
    <r>
      <t>OH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catalyzed</t>
    </r>
  </si>
  <si>
    <r>
      <t>rate [NHCl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][OCl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</si>
  <si>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Carbonate Alkalinity (ppm CaCO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)</t>
    </r>
  </si>
  <si>
    <r>
      <t>Initial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used since this term is minor at normal pH</t>
    </r>
  </si>
  <si>
    <r>
      <t>[H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CO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</t>
    </r>
  </si>
  <si>
    <r>
      <t>[HCO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</si>
  <si>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[CO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2-</t>
    </r>
    <r>
      <rPr>
        <sz val="10"/>
        <rFont val="Verdana"/>
        <family val="0"/>
      </rPr>
      <t>]</t>
    </r>
  </si>
  <si>
    <r>
      <t>minor influence on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buffer</t>
    </r>
  </si>
  <si>
    <r>
      <t>[NCl</t>
    </r>
    <r>
      <rPr>
        <b/>
        <vertAlign val="subscript"/>
        <sz val="10"/>
        <rFont val="Verdana"/>
        <family val="0"/>
      </rPr>
      <t>3</t>
    </r>
    <r>
      <rPr>
        <b/>
        <sz val="10"/>
        <rFont val="Verdana"/>
        <family val="0"/>
      </rPr>
      <t>] Trichloramine (Nitrogen Trichloride)</t>
    </r>
  </si>
  <si>
    <r>
      <t>[NO</t>
    </r>
    <r>
      <rPr>
        <b/>
        <vertAlign val="subscript"/>
        <sz val="10"/>
        <rFont val="Verdana"/>
        <family val="0"/>
      </rPr>
      <t>3</t>
    </r>
    <r>
      <rPr>
        <b/>
        <vertAlign val="superscript"/>
        <sz val="10"/>
        <rFont val="Verdana"/>
        <family val="0"/>
      </rPr>
      <t>-</t>
    </r>
    <r>
      <rPr>
        <b/>
        <sz val="10"/>
        <rFont val="Verdana"/>
        <family val="0"/>
      </rPr>
      <t>] Nitrate</t>
    </r>
  </si>
  <si>
    <t>ppm Combined Chlorine (CC) equivalent (e.g. monochloramine)</t>
  </si>
  <si>
    <t>Temperature (K)</t>
  </si>
  <si>
    <t>subtract 1/3rd of CYA level (at pH 7.5) from Total Alkalinity (TA) to get Carbonate Alkalinity</t>
  </si>
  <si>
    <r>
      <t>Free Chlorine in ppm Cl</t>
    </r>
    <r>
      <rPr>
        <vertAlign val="subscript"/>
        <sz val="10"/>
        <rFont val="Verdana"/>
        <family val="0"/>
      </rPr>
      <t>2</t>
    </r>
  </si>
  <si>
    <t>Total Ammonia in ppm Nitrogen</t>
  </si>
  <si>
    <r>
      <t>[NH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</t>
    </r>
  </si>
  <si>
    <t>[HOCl]</t>
  </si>
  <si>
    <r>
      <t>Hypochlorous Acid in water (ppm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</si>
  <si>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d[NH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Cl]</t>
    </r>
  </si>
  <si>
    <r>
      <t>d[NHCl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]</t>
    </r>
  </si>
  <si>
    <r>
      <t>d[NCl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</t>
    </r>
  </si>
  <si>
    <t>d[NOH]</t>
  </si>
  <si>
    <r>
      <t>d[NO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</si>
  <si>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HOCl + 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--&gt;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</si>
  <si>
    <r>
      <t>HOCl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--&gt;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</si>
  <si>
    <r>
      <t>minor influence on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buffer</t>
    </r>
  </si>
  <si>
    <r>
      <t>influence on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buffer</t>
    </r>
  </si>
  <si>
    <t>rate [NOH][HOCl]</t>
  </si>
  <si>
    <r>
      <t>[OCl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</si>
  <si>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+ 2HOCl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NO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+ 5H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+ 4Cl</t>
    </r>
    <r>
      <rPr>
        <vertAlign val="superscript"/>
        <sz val="10"/>
        <rFont val="Verdana"/>
        <family val="0"/>
      </rPr>
      <t>-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</si>
  <si>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--&gt;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 (H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catalyzed)</t>
    </r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</si>
  <si>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--&gt;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(H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and buffer)</t>
    </r>
  </si>
  <si>
    <t>For swimming pool, assumption from Judd and Black (2000) is (with WHO data for composition of sweat and urine):</t>
  </si>
  <si>
    <t>1000 gallons is 3785.41178 liters so this is 0.21 ppm N; 350 gallons would be 0.61 ppm N.</t>
  </si>
  <si>
    <t>This is 648 mg urea, 64 mg ammonia, 23 mg amino acids, 33.4 mg creatinine, 41 mg other for a total of 809.4 milligrams Nitrogen per hour</t>
  </si>
  <si>
    <t>50 ml urine with 10,240 mg/L urea 560 mg/L ammonia 280 mg/L amino acids 640 mg/L creatinine 500 mg/L other for a total of 12,220 mg/L</t>
  </si>
  <si>
    <r>
      <t>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HOCl</t>
    </r>
  </si>
  <si>
    <r>
      <t>NOH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--&gt;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+ 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Cl</t>
    </r>
    <r>
      <rPr>
        <vertAlign val="superscript"/>
        <sz val="10"/>
        <rFont val="Verdana"/>
        <family val="0"/>
      </rPr>
      <t>-</t>
    </r>
  </si>
  <si>
    <r>
      <t>NOH +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--&gt;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HOCl + 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Cl</t>
    </r>
    <r>
      <rPr>
        <vertAlign val="superscript"/>
        <sz val="10"/>
        <rFont val="Verdana"/>
        <family val="0"/>
      </rPr>
      <t>-</t>
    </r>
  </si>
  <si>
    <r>
      <t>NOH + 2HOCl --&gt; NO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+ 2Cl</t>
    </r>
    <r>
      <rPr>
        <vertAlign val="superscript"/>
        <sz val="10"/>
        <rFont val="Verdana"/>
        <family val="0"/>
      </rPr>
      <t>-</t>
    </r>
  </si>
  <si>
    <t>White (1999) says tastes and odors not detectable until 20 mg/L for HOCl, 5 mg/L for Monochloramine, 0.8 mg/L for Dichloramine, 0.02 mg/L for Nitrogen trichloride</t>
  </si>
  <si>
    <t>Introduced Dichloramine &amp; Trichloramine (ppm N)</t>
  </si>
  <si>
    <r>
      <t>Nitrogen trichloride in water (ppb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</si>
  <si>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Hypochlorous Acid odor threshold is 0.28 mg/L; Monochloramine odor threshold is 0.65 mg/L (usually not a problem in drinking water until &gt; 5 ppm); Dichloramine 0.1-0.5 ppm in water is detectable odor; Trichloramine is 0.02 mg/L -- all of these are as Cl2 mg/L equivalents</t>
  </si>
  <si>
    <t>Monochloramine air equilibrium (ppbV)</t>
  </si>
  <si>
    <t>Dichloramine air equilibrium (ppbV)</t>
  </si>
  <si>
    <t>200 ml sweat with 680 mg/L urea 180 mg/L ammonia 45 mg/L amino acids 7 mg/L creatinine 80 mg/L other for 992 mg/L total and 50 ml urine with 10,240 mg/L urea 560 mg/L ammonia 280 mg/L amino acids 640 mg/L creatinine 500 mg/L other</t>
  </si>
  <si>
    <t xml:space="preserve">200 ml sweat with 680 mg/L urea 180 mg/L ammonia 45 mg/L amino acids 7 mg/L creatinine 80 mg/L other for 992 mg/L total </t>
  </si>
  <si>
    <t>Rabbit conjuctiva irritation: FC uncertain reaction at 16 mg/L, clear reaction at 20 mg/L; monochloramine uncertain reaction at 3 mg/L, clear reaction at 4 mg/L, very severe reaction at 5 mg/L; chlorourea clear reaction at 10 mg/L, severe reaction at 12 mg/L.</t>
  </si>
  <si>
    <t>Time (minutes)</t>
  </si>
  <si>
    <t>[NOH]</t>
  </si>
  <si>
    <t>Cyanuric Acid Factor</t>
  </si>
  <si>
    <t>Time (seconds)</t>
  </si>
  <si>
    <t>Model Type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</si>
</sst>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E+00"/>
    <numFmt numFmtId="166" formatCode="0.0000E+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bscript"/>
      <sz val="10"/>
      <name val="Verdana"/>
      <family val="0"/>
    </font>
    <font>
      <vertAlign val="superscript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vertAlign val="subscript"/>
      <sz val="10"/>
      <name val="Verdana"/>
      <family val="0"/>
    </font>
    <font>
      <b/>
      <vertAlign val="superscript"/>
      <sz val="10"/>
      <name val="Verdana"/>
      <family val="0"/>
    </font>
    <font>
      <sz val="12"/>
      <name val="Lucida Grande"/>
      <family val="0"/>
    </font>
    <font>
      <sz val="19.25"/>
      <name val="Arial"/>
      <family val="0"/>
    </font>
    <font>
      <b/>
      <sz val="23"/>
      <name val="Arial"/>
      <family val="2"/>
    </font>
    <font>
      <b/>
      <sz val="1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1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/>
              <a:t>Breakpoint Chlorination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Ammonia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Sheet1!$C$112:$BK$112</c:f>
              <c:numCache/>
            </c:numRef>
          </c:yVal>
          <c:smooth val="0"/>
        </c:ser>
        <c:ser>
          <c:idx val="1"/>
          <c:order val="1"/>
          <c:tx>
            <c:v>Chlorine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Sheet1!$C$113:$BK$113</c:f>
              <c:numCache/>
            </c:numRef>
          </c:yVal>
          <c:smooth val="0"/>
        </c:ser>
        <c:ser>
          <c:idx val="2"/>
          <c:order val="2"/>
          <c:tx>
            <c:v>Monochloramine</c:v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Sheet1!$C$114:$BK$114</c:f>
              <c:numCache/>
            </c:numRef>
          </c:yVal>
          <c:smooth val="0"/>
        </c:ser>
        <c:ser>
          <c:idx val="3"/>
          <c:order val="3"/>
          <c:tx>
            <c:v>Dichloramine</c:v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Sheet1!$C$115:$BK$115</c:f>
              <c:numCache/>
            </c:numRef>
          </c:yVal>
          <c:smooth val="0"/>
        </c:ser>
        <c:ser>
          <c:idx val="4"/>
          <c:order val="4"/>
          <c:tx>
            <c:v>Nitrogen Trichloride</c:v>
          </c:tx>
          <c:spPr>
            <a:ln w="127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Sheet1!$C$116:$BK$116</c:f>
              <c:numCache/>
            </c:numRef>
          </c:yVal>
          <c:smooth val="0"/>
        </c:ser>
        <c:axId val="33505605"/>
        <c:axId val="33114990"/>
      </c:scatterChart>
      <c:val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/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14990"/>
        <c:crossesAt val="1E-12"/>
        <c:crossBetween val="midCat"/>
        <c:dispUnits/>
        <c:minorUnit val="1"/>
      </c:valAx>
      <c:valAx>
        <c:axId val="33114990"/>
        <c:scaling>
          <c:logBase val="10"/>
          <c:orientation val="minMax"/>
          <c:max val="0.0001"/>
          <c:min val="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/>
                  <a:t>Concentration (moles/liter)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505605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120</xdr:row>
      <xdr:rowOff>95250</xdr:rowOff>
    </xdr:from>
    <xdr:to>
      <xdr:col>14</xdr:col>
      <xdr:colOff>504825</xdr:colOff>
      <xdr:row>172</xdr:row>
      <xdr:rowOff>0</xdr:rowOff>
    </xdr:to>
    <xdr:graphicFrame>
      <xdr:nvGraphicFramePr>
        <xdr:cNvPr id="1" name="Chart 7"/>
        <xdr:cNvGraphicFramePr/>
      </xdr:nvGraphicFramePr>
      <xdr:xfrm>
        <a:off x="95250" y="21469350"/>
        <a:ext cx="14154150" cy="832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S116"/>
  <sheetViews>
    <sheetView tabSelected="1" workbookViewId="0" topLeftCell="A1">
      <selection activeCell="B15" sqref="B15"/>
    </sheetView>
  </sheetViews>
  <sheetFormatPr defaultColWidth="11.00390625" defaultRowHeight="12.75"/>
  <cols>
    <col min="1" max="1" width="40.375" style="0" customWidth="1"/>
    <col min="2" max="3" width="13.625" style="0" customWidth="1"/>
    <col min="4" max="103" width="10.25390625" style="0" customWidth="1"/>
    <col min="104" max="104" width="8.875" style="0" customWidth="1"/>
  </cols>
  <sheetData>
    <row r="1" ht="12.75">
      <c r="A1" s="3" t="s">
        <v>31</v>
      </c>
    </row>
    <row r="2" ht="12.75">
      <c r="A2" t="s">
        <v>30</v>
      </c>
    </row>
    <row r="4" ht="12.75">
      <c r="A4" s="1" t="s">
        <v>82</v>
      </c>
    </row>
    <row r="5" ht="12.75">
      <c r="A5" s="1" t="s">
        <v>97</v>
      </c>
    </row>
    <row r="6" ht="12.75">
      <c r="A6" s="1" t="s">
        <v>85</v>
      </c>
    </row>
    <row r="7" ht="12.75">
      <c r="A7" t="s">
        <v>84</v>
      </c>
    </row>
    <row r="8" ht="12.75">
      <c r="A8" s="1" t="s">
        <v>83</v>
      </c>
    </row>
    <row r="10" spans="1:3" ht="12.75">
      <c r="A10" t="s">
        <v>35</v>
      </c>
      <c r="B10">
        <v>77</v>
      </c>
      <c r="C10" t="s">
        <v>42</v>
      </c>
    </row>
    <row r="11" spans="1:3" ht="12.75">
      <c r="A11" t="s">
        <v>61</v>
      </c>
      <c r="B11" s="5">
        <f>(B$10-32)*(5/9)+273.15</f>
        <v>298.15</v>
      </c>
      <c r="C11" t="s">
        <v>36</v>
      </c>
    </row>
    <row r="12" spans="1:2" ht="12.75">
      <c r="A12" t="s">
        <v>4</v>
      </c>
      <c r="B12">
        <v>7.5</v>
      </c>
    </row>
    <row r="13" spans="1:4" ht="12.75">
      <c r="A13" t="s">
        <v>64</v>
      </c>
      <c r="B13">
        <f>20%*0.2</f>
        <v>0.04000000000000001</v>
      </c>
      <c r="C13" s="5">
        <f>B13*70.9064/14.0067</f>
        <v>0.2024928070137863</v>
      </c>
      <c r="D13" t="s">
        <v>60</v>
      </c>
    </row>
    <row r="14" spans="1:4" ht="12.75">
      <c r="A14" t="s">
        <v>91</v>
      </c>
      <c r="B14">
        <f>80%*0.2</f>
        <v>0.16000000000000003</v>
      </c>
      <c r="C14" s="5">
        <f>B14*70.9064/14.0067</f>
        <v>0.8099712280551452</v>
      </c>
      <c r="D14" s="1" t="s">
        <v>96</v>
      </c>
    </row>
    <row r="15" spans="1:2" ht="15">
      <c r="A15" t="s">
        <v>63</v>
      </c>
      <c r="B15">
        <v>4</v>
      </c>
    </row>
    <row r="16" spans="1:3" ht="12.75">
      <c r="A16" t="s">
        <v>101</v>
      </c>
      <c r="B16">
        <v>30</v>
      </c>
      <c r="C16" t="s">
        <v>11</v>
      </c>
    </row>
    <row r="17" spans="1:2" ht="12.75">
      <c r="A17" t="s">
        <v>39</v>
      </c>
      <c r="B17">
        <v>0</v>
      </c>
    </row>
    <row r="18" spans="1:3" ht="15">
      <c r="A18" t="s">
        <v>52</v>
      </c>
      <c r="B18">
        <v>90</v>
      </c>
      <c r="C18" s="1" t="s">
        <v>62</v>
      </c>
    </row>
    <row r="19" spans="1:3" ht="12.75">
      <c r="A19" t="s">
        <v>22</v>
      </c>
      <c r="B19">
        <v>0.1</v>
      </c>
      <c r="C19" s="1" t="s">
        <v>45</v>
      </c>
    </row>
    <row r="20" spans="1:3" ht="12.75">
      <c r="A20" t="s">
        <v>103</v>
      </c>
      <c r="B20">
        <v>5</v>
      </c>
      <c r="C20" s="1" t="s">
        <v>5</v>
      </c>
    </row>
    <row r="21" ht="12.75">
      <c r="C21" s="1"/>
    </row>
    <row r="22" spans="1:3" ht="15">
      <c r="A22" t="s">
        <v>54</v>
      </c>
      <c r="B22" s="2">
        <f>2*$B$18/1000/100.0892/(10^($B$12-(0.000148*$B$11*$B$11-0.0939*$B$11+21.2))*(1+2*10^($B$12-(0.000119*$B$11*$B$11-0.0799*$B$11+23.6))))</f>
        <v>0.0001299028820946186</v>
      </c>
      <c r="C22" s="1" t="s">
        <v>76</v>
      </c>
    </row>
    <row r="23" spans="1:3" ht="15.75">
      <c r="A23" t="s">
        <v>55</v>
      </c>
      <c r="B23" s="2">
        <f>$B$22*10^($B$12-(0.000148*$B$11*$B$11-0.0939*$B$11+21.2))</f>
        <v>0.0017934003767962929</v>
      </c>
      <c r="C23" s="1" t="s">
        <v>75</v>
      </c>
    </row>
    <row r="24" spans="1:3" ht="15.75">
      <c r="A24" t="s">
        <v>56</v>
      </c>
      <c r="B24" s="2">
        <f>$B$23*10^($B$12-(0.000119*$B$11*$B$11-0.0799*$B$11+23.6))</f>
        <v>2.4977270612637322E-06</v>
      </c>
      <c r="C24" s="1" t="s">
        <v>57</v>
      </c>
    </row>
    <row r="26" spans="1:11" ht="15">
      <c r="A26" s="1" t="s">
        <v>73</v>
      </c>
      <c r="B26" s="2">
        <f>IF($B$20=5,(2370000000000/3600)*EXP(-1510/$B$11),IF($B$20=4,15000000000/3600,970000000*EXP(-3000/(1.987*$B$11))))</f>
        <v>4158467.3142057876</v>
      </c>
      <c r="C26" s="2"/>
      <c r="D26" s="2"/>
      <c r="E26" s="2"/>
      <c r="G26" s="2"/>
      <c r="H26" s="2"/>
      <c r="J26" s="2"/>
      <c r="K26" s="2"/>
    </row>
    <row r="27" spans="1:11" ht="15">
      <c r="A27" t="s">
        <v>37</v>
      </c>
      <c r="B27" s="2">
        <f>IF($B$20=5,(670000000000/3600)*EXP(-8800/$B$11),IF($B$20=4,0.076/3600,0))</f>
        <v>2.8276197066143916E-05</v>
      </c>
      <c r="C27" s="2"/>
      <c r="D27" s="2"/>
      <c r="E27" s="2"/>
      <c r="G27" s="2"/>
      <c r="H27" s="2"/>
      <c r="J27" s="2"/>
      <c r="K27" s="2"/>
    </row>
    <row r="28" spans="1:11" ht="15">
      <c r="A28" s="1" t="s">
        <v>74</v>
      </c>
      <c r="B28" s="2">
        <f>IF(OR($B$20=1,$B$20=3),24300*EXP(-2400/(1.987*$B$11)),IF($B$20=2,19900*EXP(-2400/(1.987*$B$11)),IF($B$20=5,(1080000000/3600)*EXP(-2010/$B$11),1000000/3600)))</f>
        <v>354.23648255957283</v>
      </c>
      <c r="C28" s="2"/>
      <c r="D28" s="2"/>
      <c r="E28" s="2"/>
      <c r="G28" s="2"/>
      <c r="H28" s="2"/>
      <c r="J28" s="2"/>
      <c r="K28" s="2"/>
    </row>
    <row r="29" spans="1:11" ht="15">
      <c r="A29" t="s">
        <v>41</v>
      </c>
      <c r="B29" s="2">
        <f>IF(OR($B$20=4,$B$20=5),0.0023/3600,0)</f>
        <v>6.388888888888888E-07</v>
      </c>
      <c r="C29" s="2"/>
      <c r="D29" s="2"/>
      <c r="E29" s="2"/>
      <c r="G29" s="2"/>
      <c r="H29" s="2"/>
      <c r="J29" s="2"/>
      <c r="K29" s="2"/>
    </row>
    <row r="30" spans="1:11" ht="15.75">
      <c r="A30" t="s">
        <v>81</v>
      </c>
      <c r="B30" s="2">
        <f>IF($B$20=5,(37800000000/3600)*EXP(-2169/$B$11)*10^(-$B$12)+(1.5E+35/3600)*EXP(-22144/$B$11)*$B$23+(29500000000/3600)*EXP(-4026/$B$11)*$B$22,IF($B$20=4,(25000000/3600)*10^(-$B$12)+(2700/3600)*$B$22+(7.2/3600)*$B$23,0))</f>
        <v>0.00209940653859595</v>
      </c>
      <c r="C30" s="2"/>
      <c r="D30" s="2"/>
      <c r="E30" s="2"/>
      <c r="G30" s="2"/>
      <c r="H30" s="2"/>
      <c r="J30" s="2"/>
      <c r="K30" s="2"/>
    </row>
    <row r="31" spans="1:11" ht="15.75">
      <c r="A31" t="s">
        <v>80</v>
      </c>
      <c r="B31" s="2">
        <f>IF(OR($B$20=4,$B$20=5),(216000000/3600)*10^(-$B$12),0)</f>
        <v>0.001897366596101022</v>
      </c>
      <c r="C31" s="2"/>
      <c r="D31" s="2"/>
      <c r="E31" s="2"/>
      <c r="G31" s="2"/>
      <c r="H31" s="2"/>
      <c r="J31" s="2"/>
      <c r="K31" s="2"/>
    </row>
    <row r="32" spans="1:11" ht="15.75">
      <c r="A32" t="s">
        <v>49</v>
      </c>
      <c r="B32" s="2">
        <f>IF($B$20=1,21100000000*EXP(-7200/(1.987*$B$11))*10^($B$12-14),IF($B$20=2,203000000000000*EXP(-7200/(1.987*$B$11))*$B$49*10^($B$12-14),IF($B$20=3,203000000000000*EXP(-7200/(1.987*$B$11))*$B$49*10^($B$12-14),(400000/3600)*10^($B$12-14))))</f>
        <v>3.513641844631526E-05</v>
      </c>
      <c r="C32" s="2"/>
      <c r="D32" s="2"/>
      <c r="E32" s="2"/>
      <c r="G32" s="2"/>
      <c r="H32" s="2"/>
      <c r="J32" s="2"/>
      <c r="K32" s="2"/>
    </row>
    <row r="33" spans="1:11" ht="15.75">
      <c r="A33" s="1" t="s">
        <v>88</v>
      </c>
      <c r="B33" s="2">
        <f>IF($B$20=1,602000000*EXP(-6000/(1.987*$B$11)),IF($B$20=2,1300000000*EXP(-6000/(1.987*$B$11)),IF($B$20=3,600000000*EXP(-6000/(1.987*$B$11)),100000000/3600)))</f>
        <v>27777.777777777777</v>
      </c>
      <c r="C33" s="2"/>
      <c r="D33" s="2"/>
      <c r="E33" s="2"/>
      <c r="G33" s="2"/>
      <c r="H33" s="2"/>
      <c r="J33" s="2"/>
      <c r="K33" s="2"/>
    </row>
    <row r="34" spans="1:11" ht="15.75">
      <c r="A34" s="1" t="s">
        <v>87</v>
      </c>
      <c r="B34" s="2">
        <f>IF($B$20=1,55300000*EXP(-6000/(1.987*$B$11)),IF($B$20=2,100000000*EXP(-6000/(1.987*$B$11)),IF($B$20=3,50000000*EXP(-6000/(1.987*$B$11)),30000000/3600)))</f>
        <v>8333.333333333334</v>
      </c>
      <c r="C34" s="2"/>
      <c r="D34" s="2"/>
      <c r="E34" s="2"/>
      <c r="G34" s="2"/>
      <c r="H34" s="2"/>
      <c r="J34" s="2"/>
      <c r="K34" s="2"/>
    </row>
    <row r="35" spans="1:11" ht="15.75">
      <c r="A35" t="s">
        <v>38</v>
      </c>
      <c r="B35" s="2">
        <f>IF(OR($B$20=4,$B$20=5),55/3600,0)</f>
        <v>0.015277777777777777</v>
      </c>
      <c r="C35" s="2"/>
      <c r="D35" s="2"/>
      <c r="E35" s="2"/>
      <c r="G35" s="2"/>
      <c r="H35" s="2"/>
      <c r="J35" s="2"/>
      <c r="K35" s="2"/>
    </row>
    <row r="36" spans="1:11" ht="15.75">
      <c r="A36" s="1" t="s">
        <v>48</v>
      </c>
      <c r="B36" s="2">
        <f>IF($B$20=1,87500000000*EXP(-3800/(1.987*$B$11))*10^(-$B$12),IF($B$20=2,343000*EXP(-7000/(1.987*$B$11))*(1+10^(-7.446+1.4)),IF($B$20=3,343000*EXP(-7000/(1.987*$B$11))*(1+10^(-7.446+1.4))/(1+10^($B$12-7.446)),(21600000000/3600)*$B$24+(324000000/3600)*$B$55+(11800000000000/3600)*10^($B$12-14))))</f>
        <v>1051.6005795903793</v>
      </c>
      <c r="C36" s="10" t="s">
        <v>53</v>
      </c>
      <c r="D36" s="2"/>
      <c r="E36" s="2"/>
      <c r="G36" s="2"/>
      <c r="H36" s="2"/>
      <c r="J36" s="2"/>
      <c r="K36" s="2"/>
    </row>
    <row r="37" spans="1:11" ht="15.75">
      <c r="A37" t="s">
        <v>0</v>
      </c>
      <c r="B37" s="2">
        <f>IF(OR($B$20=4,$B$20=5),(200000000000000/3600)*10^($B$12-14),0)</f>
        <v>17568.20922315763</v>
      </c>
      <c r="C37" s="10" t="s">
        <v>50</v>
      </c>
      <c r="D37" s="2"/>
      <c r="E37" s="2"/>
      <c r="G37" s="2"/>
      <c r="H37" s="2"/>
      <c r="J37" s="2"/>
      <c r="K37" s="2"/>
    </row>
    <row r="38" spans="1:11" ht="15.75">
      <c r="A38" t="s">
        <v>1</v>
      </c>
      <c r="B38" s="2">
        <f>IF(OR($B$20=4,$B$20=5),(5000000000000/3600)*10^($B$12-14),0)</f>
        <v>439.20523057894076</v>
      </c>
      <c r="C38" s="10" t="s">
        <v>50</v>
      </c>
      <c r="D38" s="2"/>
      <c r="E38" s="2"/>
      <c r="G38" s="2"/>
      <c r="H38" s="2"/>
      <c r="J38" s="2"/>
      <c r="K38" s="2"/>
    </row>
    <row r="39" spans="1:11" ht="15.75">
      <c r="A39" t="s">
        <v>79</v>
      </c>
      <c r="B39" s="2">
        <f>IF(OR($B$20=4,$B$20=5),830000/3600,0)</f>
        <v>230.55555555555554</v>
      </c>
      <c r="C39" s="10" t="s">
        <v>51</v>
      </c>
      <c r="D39" s="2"/>
      <c r="E39" s="2"/>
      <c r="G39" s="2"/>
      <c r="H39" s="2"/>
      <c r="J39" s="2"/>
      <c r="K39" s="2"/>
    </row>
    <row r="40" spans="1:11" ht="15.75">
      <c r="A40" s="1" t="s">
        <v>89</v>
      </c>
      <c r="B40" s="2">
        <f>IF($B$20=1,71800000*EXP(-6000/(1.987*$B$11)),IF($B$20=2,10000000*EXP(-6000/(1.987*$B$11)),IF($B$20=3,50000000*EXP(-6000/(1.987*$B$11)),0)))</f>
        <v>0</v>
      </c>
      <c r="C40" s="10" t="s">
        <v>77</v>
      </c>
      <c r="D40" s="2"/>
      <c r="E40" s="2"/>
      <c r="G40" s="2"/>
      <c r="H40" s="2"/>
      <c r="J40" s="2"/>
      <c r="K40" s="2"/>
    </row>
    <row r="41" spans="1:11" ht="15">
      <c r="A41" s="1" t="s">
        <v>86</v>
      </c>
      <c r="B41" s="2">
        <f>IF($B$20=1,632000000000*EXP(-13000/(1.987*$B$11))*10^(-$B$12),IF($B$20=2,856000000*EXP(-18000/(1.987*$B$11))*(1+588000*10^($B$12-14))/(1+10^($B$12-7.446)),IF($B$20=3,30000000000*EXP(-20000/(1.987*$B$11))*(1+588000*10^($B$12-14))/(1+10^($B$12-7.446)),0)))</f>
        <v>0</v>
      </c>
      <c r="C41" s="2"/>
      <c r="D41" s="2"/>
      <c r="E41" s="2"/>
      <c r="G41" s="2"/>
      <c r="H41" s="2"/>
      <c r="J41" s="2"/>
      <c r="K41" s="2"/>
    </row>
    <row r="42" spans="1:11" ht="12.75">
      <c r="A42" s="1"/>
      <c r="B42" s="2"/>
      <c r="C42" s="2"/>
      <c r="D42" s="2"/>
      <c r="E42" s="2"/>
      <c r="G42" s="2"/>
      <c r="H42" s="2"/>
      <c r="J42" s="2"/>
      <c r="K42" s="2"/>
    </row>
    <row r="43" spans="2:103" ht="12.75">
      <c r="B43" s="6" t="s">
        <v>23</v>
      </c>
      <c r="C43" s="6" t="s">
        <v>20</v>
      </c>
      <c r="CY43" s="6" t="s">
        <v>21</v>
      </c>
    </row>
    <row r="44" spans="1:104" ht="12.75">
      <c r="A44" t="s">
        <v>102</v>
      </c>
      <c r="B44" s="5">
        <v>0</v>
      </c>
      <c r="C44" s="5">
        <v>0</v>
      </c>
      <c r="D44" s="5">
        <f>C44+$B$19</f>
        <v>0.1</v>
      </c>
      <c r="E44" s="5">
        <f aca="true" t="shared" si="0" ref="E44:BP44">D44+$B$19</f>
        <v>0.2</v>
      </c>
      <c r="F44" s="5">
        <f t="shared" si="0"/>
        <v>0.30000000000000004</v>
      </c>
      <c r="G44" s="5">
        <f t="shared" si="0"/>
        <v>0.4</v>
      </c>
      <c r="H44" s="5">
        <f t="shared" si="0"/>
        <v>0.5</v>
      </c>
      <c r="I44" s="5">
        <f t="shared" si="0"/>
        <v>0.6</v>
      </c>
      <c r="J44" s="5">
        <f t="shared" si="0"/>
        <v>0.7</v>
      </c>
      <c r="K44" s="5">
        <f t="shared" si="0"/>
        <v>0.7999999999999999</v>
      </c>
      <c r="L44" s="5">
        <f t="shared" si="0"/>
        <v>0.8999999999999999</v>
      </c>
      <c r="M44" s="5">
        <f t="shared" si="0"/>
        <v>0.9999999999999999</v>
      </c>
      <c r="N44" s="5">
        <f t="shared" si="0"/>
        <v>1.0999999999999999</v>
      </c>
      <c r="O44" s="5">
        <f t="shared" si="0"/>
        <v>1.2</v>
      </c>
      <c r="P44" s="5">
        <f t="shared" si="0"/>
        <v>1.3</v>
      </c>
      <c r="Q44" s="5">
        <f t="shared" si="0"/>
        <v>1.4000000000000001</v>
      </c>
      <c r="R44" s="5">
        <f t="shared" si="0"/>
        <v>1.5000000000000002</v>
      </c>
      <c r="S44" s="5">
        <f t="shared" si="0"/>
        <v>1.6000000000000003</v>
      </c>
      <c r="T44" s="5">
        <f t="shared" si="0"/>
        <v>1.7000000000000004</v>
      </c>
      <c r="U44" s="5">
        <f t="shared" si="0"/>
        <v>1.8000000000000005</v>
      </c>
      <c r="V44" s="5">
        <f t="shared" si="0"/>
        <v>1.9000000000000006</v>
      </c>
      <c r="W44" s="5">
        <f t="shared" si="0"/>
        <v>2.0000000000000004</v>
      </c>
      <c r="X44" s="5">
        <f t="shared" si="0"/>
        <v>2.1000000000000005</v>
      </c>
      <c r="Y44" s="5">
        <f t="shared" si="0"/>
        <v>2.2000000000000006</v>
      </c>
      <c r="Z44" s="5">
        <f t="shared" si="0"/>
        <v>2.3000000000000007</v>
      </c>
      <c r="AA44" s="5">
        <f t="shared" si="0"/>
        <v>2.400000000000001</v>
      </c>
      <c r="AB44" s="5">
        <f t="shared" si="0"/>
        <v>2.500000000000001</v>
      </c>
      <c r="AC44" s="5">
        <f t="shared" si="0"/>
        <v>2.600000000000001</v>
      </c>
      <c r="AD44" s="5">
        <f t="shared" si="0"/>
        <v>2.700000000000001</v>
      </c>
      <c r="AE44" s="5">
        <f t="shared" si="0"/>
        <v>2.800000000000001</v>
      </c>
      <c r="AF44" s="5">
        <f t="shared" si="0"/>
        <v>2.9000000000000012</v>
      </c>
      <c r="AG44" s="5">
        <f t="shared" si="0"/>
        <v>3.0000000000000013</v>
      </c>
      <c r="AH44" s="5">
        <f t="shared" si="0"/>
        <v>3.1000000000000014</v>
      </c>
      <c r="AI44" s="5">
        <f t="shared" si="0"/>
        <v>3.2000000000000015</v>
      </c>
      <c r="AJ44" s="5">
        <f t="shared" si="0"/>
        <v>3.3000000000000016</v>
      </c>
      <c r="AK44" s="5">
        <f t="shared" si="0"/>
        <v>3.4000000000000017</v>
      </c>
      <c r="AL44" s="5">
        <f t="shared" si="0"/>
        <v>3.5000000000000018</v>
      </c>
      <c r="AM44" s="5">
        <f t="shared" si="0"/>
        <v>3.600000000000002</v>
      </c>
      <c r="AN44" s="5">
        <f t="shared" si="0"/>
        <v>3.700000000000002</v>
      </c>
      <c r="AO44" s="5">
        <f t="shared" si="0"/>
        <v>3.800000000000002</v>
      </c>
      <c r="AP44" s="5">
        <f t="shared" si="0"/>
        <v>3.900000000000002</v>
      </c>
      <c r="AQ44" s="5">
        <f t="shared" si="0"/>
        <v>4.000000000000002</v>
      </c>
      <c r="AR44" s="5">
        <f t="shared" si="0"/>
        <v>4.100000000000001</v>
      </c>
      <c r="AS44" s="5">
        <f t="shared" si="0"/>
        <v>4.200000000000001</v>
      </c>
      <c r="AT44" s="5">
        <f t="shared" si="0"/>
        <v>4.300000000000001</v>
      </c>
      <c r="AU44" s="5">
        <f t="shared" si="0"/>
        <v>4.4</v>
      </c>
      <c r="AV44" s="5">
        <f t="shared" si="0"/>
        <v>4.5</v>
      </c>
      <c r="AW44" s="5">
        <f t="shared" si="0"/>
        <v>4.6</v>
      </c>
      <c r="AX44" s="5">
        <f t="shared" si="0"/>
        <v>4.699999999999999</v>
      </c>
      <c r="AY44" s="5">
        <f t="shared" si="0"/>
        <v>4.799999999999999</v>
      </c>
      <c r="AZ44" s="5">
        <f t="shared" si="0"/>
        <v>4.899999999999999</v>
      </c>
      <c r="BA44" s="5">
        <f t="shared" si="0"/>
        <v>4.999999999999998</v>
      </c>
      <c r="BB44" s="5">
        <f t="shared" si="0"/>
        <v>5.099999999999998</v>
      </c>
      <c r="BC44" s="5">
        <f t="shared" si="0"/>
        <v>5.1999999999999975</v>
      </c>
      <c r="BD44" s="5">
        <f t="shared" si="0"/>
        <v>5.299999999999997</v>
      </c>
      <c r="BE44" s="5">
        <f t="shared" si="0"/>
        <v>5.399999999999997</v>
      </c>
      <c r="BF44" s="5">
        <f t="shared" si="0"/>
        <v>5.4999999999999964</v>
      </c>
      <c r="BG44" s="5">
        <f t="shared" si="0"/>
        <v>5.599999999999996</v>
      </c>
      <c r="BH44" s="5">
        <f t="shared" si="0"/>
        <v>5.699999999999996</v>
      </c>
      <c r="BI44" s="5">
        <f t="shared" si="0"/>
        <v>5.799999999999995</v>
      </c>
      <c r="BJ44" s="5">
        <f t="shared" si="0"/>
        <v>5.899999999999995</v>
      </c>
      <c r="BK44" s="5">
        <f t="shared" si="0"/>
        <v>5.999999999999995</v>
      </c>
      <c r="BL44" s="5">
        <f t="shared" si="0"/>
        <v>6.099999999999994</v>
      </c>
      <c r="BM44" s="5">
        <f t="shared" si="0"/>
        <v>6.199999999999994</v>
      </c>
      <c r="BN44" s="5">
        <f t="shared" si="0"/>
        <v>6.299999999999994</v>
      </c>
      <c r="BO44" s="5">
        <f t="shared" si="0"/>
        <v>6.399999999999993</v>
      </c>
      <c r="BP44" s="5">
        <f t="shared" si="0"/>
        <v>6.499999999999993</v>
      </c>
      <c r="BQ44" s="5">
        <f aca="true" t="shared" si="1" ref="BQ44:CY44">BP44+$B$19</f>
        <v>6.5999999999999925</v>
      </c>
      <c r="BR44" s="5">
        <f t="shared" si="1"/>
        <v>6.699999999999992</v>
      </c>
      <c r="BS44" s="5">
        <f t="shared" si="1"/>
        <v>6.799999999999992</v>
      </c>
      <c r="BT44" s="5">
        <f t="shared" si="1"/>
        <v>6.8999999999999915</v>
      </c>
      <c r="BU44" s="5">
        <f t="shared" si="1"/>
        <v>6.999999999999991</v>
      </c>
      <c r="BV44" s="5">
        <f t="shared" si="1"/>
        <v>7.099999999999991</v>
      </c>
      <c r="BW44" s="5">
        <f t="shared" si="1"/>
        <v>7.19999999999999</v>
      </c>
      <c r="BX44" s="5">
        <f t="shared" si="1"/>
        <v>7.29999999999999</v>
      </c>
      <c r="BY44" s="5">
        <f t="shared" si="1"/>
        <v>7.39999999999999</v>
      </c>
      <c r="BZ44" s="5">
        <f t="shared" si="1"/>
        <v>7.499999999999989</v>
      </c>
      <c r="CA44" s="5">
        <f t="shared" si="1"/>
        <v>7.599999999999989</v>
      </c>
      <c r="CB44" s="5">
        <f t="shared" si="1"/>
        <v>7.699999999999989</v>
      </c>
      <c r="CC44" s="5">
        <f t="shared" si="1"/>
        <v>7.799999999999988</v>
      </c>
      <c r="CD44" s="5">
        <f t="shared" si="1"/>
        <v>7.899999999999988</v>
      </c>
      <c r="CE44" s="5">
        <f t="shared" si="1"/>
        <v>7.999999999999988</v>
      </c>
      <c r="CF44" s="5">
        <f t="shared" si="1"/>
        <v>8.099999999999987</v>
      </c>
      <c r="CG44" s="5">
        <f t="shared" si="1"/>
        <v>8.199999999999987</v>
      </c>
      <c r="CH44" s="5">
        <f t="shared" si="1"/>
        <v>8.299999999999986</v>
      </c>
      <c r="CI44" s="5">
        <f t="shared" si="1"/>
        <v>8.399999999999986</v>
      </c>
      <c r="CJ44" s="5">
        <f t="shared" si="1"/>
        <v>8.499999999999986</v>
      </c>
      <c r="CK44" s="5">
        <f t="shared" si="1"/>
        <v>8.599999999999985</v>
      </c>
      <c r="CL44" s="5">
        <f t="shared" si="1"/>
        <v>8.699999999999985</v>
      </c>
      <c r="CM44" s="5">
        <f t="shared" si="1"/>
        <v>8.799999999999985</v>
      </c>
      <c r="CN44" s="5">
        <f t="shared" si="1"/>
        <v>8.899999999999984</v>
      </c>
      <c r="CO44" s="5">
        <f t="shared" si="1"/>
        <v>8.999999999999984</v>
      </c>
      <c r="CP44" s="5">
        <f t="shared" si="1"/>
        <v>9.099999999999984</v>
      </c>
      <c r="CQ44" s="5">
        <f t="shared" si="1"/>
        <v>9.199999999999983</v>
      </c>
      <c r="CR44" s="5">
        <f t="shared" si="1"/>
        <v>9.299999999999983</v>
      </c>
      <c r="CS44" s="5">
        <f t="shared" si="1"/>
        <v>9.399999999999983</v>
      </c>
      <c r="CT44" s="5">
        <f t="shared" si="1"/>
        <v>9.499999999999982</v>
      </c>
      <c r="CU44" s="5">
        <f t="shared" si="1"/>
        <v>9.599999999999982</v>
      </c>
      <c r="CV44" s="5">
        <f t="shared" si="1"/>
        <v>9.699999999999982</v>
      </c>
      <c r="CW44" s="5">
        <f t="shared" si="1"/>
        <v>9.799999999999981</v>
      </c>
      <c r="CX44" s="5">
        <f t="shared" si="1"/>
        <v>9.89999999999998</v>
      </c>
      <c r="CY44" s="5">
        <f t="shared" si="1"/>
        <v>9.99999999999998</v>
      </c>
      <c r="CZ44" s="5"/>
    </row>
    <row r="45" spans="1:104" ht="12.75">
      <c r="A45" t="s">
        <v>99</v>
      </c>
      <c r="B45" s="5">
        <f>B44/60</f>
        <v>0</v>
      </c>
      <c r="C45" s="5">
        <v>0</v>
      </c>
      <c r="D45" s="5">
        <f aca="true" t="shared" si="2" ref="D45:AK45">D44/60</f>
        <v>0.0016666666666666668</v>
      </c>
      <c r="E45" s="5">
        <f t="shared" si="2"/>
        <v>0.0033333333333333335</v>
      </c>
      <c r="F45" s="5">
        <f t="shared" si="2"/>
        <v>0.005000000000000001</v>
      </c>
      <c r="G45" s="5">
        <f t="shared" si="2"/>
        <v>0.006666666666666667</v>
      </c>
      <c r="H45" s="5">
        <f t="shared" si="2"/>
        <v>0.008333333333333333</v>
      </c>
      <c r="I45" s="5">
        <f t="shared" si="2"/>
        <v>0.01</v>
      </c>
      <c r="J45" s="5">
        <f t="shared" si="2"/>
        <v>0.011666666666666665</v>
      </c>
      <c r="K45" s="5">
        <f t="shared" si="2"/>
        <v>0.013333333333333332</v>
      </c>
      <c r="L45" s="5">
        <f t="shared" si="2"/>
        <v>0.014999999999999998</v>
      </c>
      <c r="M45" s="5">
        <f t="shared" si="2"/>
        <v>0.016666666666666666</v>
      </c>
      <c r="N45" s="5">
        <f t="shared" si="2"/>
        <v>0.01833333333333333</v>
      </c>
      <c r="O45" s="5">
        <f t="shared" si="2"/>
        <v>0.02</v>
      </c>
      <c r="P45" s="5">
        <f t="shared" si="2"/>
        <v>0.021666666666666667</v>
      </c>
      <c r="Q45" s="5">
        <f t="shared" si="2"/>
        <v>0.023333333333333334</v>
      </c>
      <c r="R45" s="5">
        <f t="shared" si="2"/>
        <v>0.025000000000000005</v>
      </c>
      <c r="S45" s="5">
        <f t="shared" si="2"/>
        <v>0.026666666666666672</v>
      </c>
      <c r="T45" s="5">
        <f t="shared" si="2"/>
        <v>0.02833333333333334</v>
      </c>
      <c r="U45" s="5">
        <f t="shared" si="2"/>
        <v>0.03000000000000001</v>
      </c>
      <c r="V45" s="5">
        <f t="shared" si="2"/>
        <v>0.031666666666666676</v>
      </c>
      <c r="W45" s="5">
        <f t="shared" si="2"/>
        <v>0.03333333333333334</v>
      </c>
      <c r="X45" s="5">
        <f t="shared" si="2"/>
        <v>0.03500000000000001</v>
      </c>
      <c r="Y45" s="5">
        <f t="shared" si="2"/>
        <v>0.036666666666666674</v>
      </c>
      <c r="Z45" s="5">
        <f t="shared" si="2"/>
        <v>0.038333333333333344</v>
      </c>
      <c r="AA45" s="5">
        <f t="shared" si="2"/>
        <v>0.040000000000000015</v>
      </c>
      <c r="AB45" s="5">
        <f t="shared" si="2"/>
        <v>0.04166666666666668</v>
      </c>
      <c r="AC45" s="5">
        <f t="shared" si="2"/>
        <v>0.04333333333333335</v>
      </c>
      <c r="AD45" s="5">
        <f t="shared" si="2"/>
        <v>0.04500000000000002</v>
      </c>
      <c r="AE45" s="5">
        <f t="shared" si="2"/>
        <v>0.04666666666666668</v>
      </c>
      <c r="AF45" s="5">
        <f t="shared" si="2"/>
        <v>0.04833333333333335</v>
      </c>
      <c r="AG45" s="5">
        <f t="shared" si="2"/>
        <v>0.050000000000000024</v>
      </c>
      <c r="AH45" s="5">
        <f t="shared" si="2"/>
        <v>0.05166666666666669</v>
      </c>
      <c r="AI45" s="5">
        <f t="shared" si="2"/>
        <v>0.05333333333333336</v>
      </c>
      <c r="AJ45" s="5">
        <f t="shared" si="2"/>
        <v>0.05500000000000003</v>
      </c>
      <c r="AK45" s="5">
        <f t="shared" si="2"/>
        <v>0.05666666666666669</v>
      </c>
      <c r="AL45" s="5">
        <f aca="true" t="shared" si="3" ref="AL45:BM45">AL44/60</f>
        <v>0.05833333333333336</v>
      </c>
      <c r="AM45" s="5">
        <f t="shared" si="3"/>
        <v>0.06000000000000003</v>
      </c>
      <c r="AN45" s="5">
        <f t="shared" si="3"/>
        <v>0.061666666666666696</v>
      </c>
      <c r="AO45" s="5">
        <f t="shared" si="3"/>
        <v>0.06333333333333337</v>
      </c>
      <c r="AP45" s="5">
        <f t="shared" si="3"/>
        <v>0.06500000000000003</v>
      </c>
      <c r="AQ45" s="5">
        <f t="shared" si="3"/>
        <v>0.0666666666666667</v>
      </c>
      <c r="AR45" s="5">
        <f t="shared" si="3"/>
        <v>0.06833333333333336</v>
      </c>
      <c r="AS45" s="5">
        <f t="shared" si="3"/>
        <v>0.07000000000000002</v>
      </c>
      <c r="AT45" s="5">
        <f t="shared" si="3"/>
        <v>0.07166666666666668</v>
      </c>
      <c r="AU45" s="5">
        <f t="shared" si="3"/>
        <v>0.07333333333333333</v>
      </c>
      <c r="AV45" s="5">
        <f t="shared" si="3"/>
        <v>0.075</v>
      </c>
      <c r="AW45" s="5">
        <f t="shared" si="3"/>
        <v>0.07666666666666666</v>
      </c>
      <c r="AX45" s="5">
        <f t="shared" si="3"/>
        <v>0.07833333333333332</v>
      </c>
      <c r="AY45" s="5">
        <f t="shared" si="3"/>
        <v>0.07999999999999999</v>
      </c>
      <c r="AZ45" s="5">
        <f t="shared" si="3"/>
        <v>0.08166666666666664</v>
      </c>
      <c r="BA45" s="5">
        <f t="shared" si="3"/>
        <v>0.0833333333333333</v>
      </c>
      <c r="BB45" s="5">
        <f t="shared" si="3"/>
        <v>0.08499999999999996</v>
      </c>
      <c r="BC45" s="5">
        <f t="shared" si="3"/>
        <v>0.08666666666666663</v>
      </c>
      <c r="BD45" s="5">
        <f t="shared" si="3"/>
        <v>0.08833333333333329</v>
      </c>
      <c r="BE45" s="5">
        <f t="shared" si="3"/>
        <v>0.08999999999999994</v>
      </c>
      <c r="BF45" s="5">
        <f t="shared" si="3"/>
        <v>0.0916666666666666</v>
      </c>
      <c r="BG45" s="5">
        <f t="shared" si="3"/>
        <v>0.09333333333333327</v>
      </c>
      <c r="BH45" s="5">
        <f t="shared" si="3"/>
        <v>0.09499999999999993</v>
      </c>
      <c r="BI45" s="5">
        <f t="shared" si="3"/>
        <v>0.0966666666666666</v>
      </c>
      <c r="BJ45" s="5">
        <f t="shared" si="3"/>
        <v>0.09833333333333324</v>
      </c>
      <c r="BK45" s="5">
        <f t="shared" si="3"/>
        <v>0.09999999999999991</v>
      </c>
      <c r="BL45" s="5">
        <f t="shared" si="3"/>
        <v>0.10166666666666657</v>
      </c>
      <c r="BM45" s="5">
        <f t="shared" si="3"/>
        <v>0.10333333333333324</v>
      </c>
      <c r="BN45" s="5">
        <f aca="true" t="shared" si="4" ref="BN45:BW46">BN44/60</f>
        <v>0.1049999999999999</v>
      </c>
      <c r="BO45" s="5">
        <f t="shared" si="4"/>
        <v>0.10666666666666655</v>
      </c>
      <c r="BP45" s="5">
        <f t="shared" si="4"/>
        <v>0.10833333333333321</v>
      </c>
      <c r="BQ45" s="5">
        <f t="shared" si="4"/>
        <v>0.10999999999999988</v>
      </c>
      <c r="BR45" s="5">
        <f t="shared" si="4"/>
        <v>0.11166666666666654</v>
      </c>
      <c r="BS45" s="5">
        <f t="shared" si="4"/>
        <v>0.1133333333333332</v>
      </c>
      <c r="BT45" s="5">
        <f t="shared" si="4"/>
        <v>0.11499999999999985</v>
      </c>
      <c r="BU45" s="5">
        <f t="shared" si="4"/>
        <v>0.11666666666666652</v>
      </c>
      <c r="BV45" s="5">
        <f t="shared" si="4"/>
        <v>0.11833333333333318</v>
      </c>
      <c r="BW45" s="5">
        <f t="shared" si="4"/>
        <v>0.11999999999999984</v>
      </c>
      <c r="BX45" s="5">
        <f aca="true" t="shared" si="5" ref="BX45:CG46">BX44/60</f>
        <v>0.1216666666666665</v>
      </c>
      <c r="BY45" s="5">
        <f t="shared" si="5"/>
        <v>0.12333333333333316</v>
      </c>
      <c r="BZ45" s="5">
        <f t="shared" si="5"/>
        <v>0.12499999999999982</v>
      </c>
      <c r="CA45" s="5">
        <f t="shared" si="5"/>
        <v>0.12666666666666648</v>
      </c>
      <c r="CB45" s="5">
        <f t="shared" si="5"/>
        <v>0.12833333333333313</v>
      </c>
      <c r="CC45" s="5">
        <f t="shared" si="5"/>
        <v>0.1299999999999998</v>
      </c>
      <c r="CD45" s="5">
        <f t="shared" si="5"/>
        <v>0.13166666666666646</v>
      </c>
      <c r="CE45" s="5">
        <f t="shared" si="5"/>
        <v>0.13333333333333314</v>
      </c>
      <c r="CF45" s="5">
        <f t="shared" si="5"/>
        <v>0.1349999999999998</v>
      </c>
      <c r="CG45" s="5">
        <f t="shared" si="5"/>
        <v>0.13666666666666644</v>
      </c>
      <c r="CH45" s="5">
        <f aca="true" t="shared" si="6" ref="CH45:CQ46">CH44/60</f>
        <v>0.13833333333333311</v>
      </c>
      <c r="CI45" s="5">
        <f t="shared" si="6"/>
        <v>0.13999999999999976</v>
      </c>
      <c r="CJ45" s="5">
        <f t="shared" si="6"/>
        <v>0.14166666666666644</v>
      </c>
      <c r="CK45" s="5">
        <f t="shared" si="6"/>
        <v>0.1433333333333331</v>
      </c>
      <c r="CL45" s="5">
        <f t="shared" si="6"/>
        <v>0.14499999999999974</v>
      </c>
      <c r="CM45" s="5">
        <f t="shared" si="6"/>
        <v>0.14666666666666642</v>
      </c>
      <c r="CN45" s="5">
        <f t="shared" si="6"/>
        <v>0.14833333333333307</v>
      </c>
      <c r="CO45" s="5">
        <f t="shared" si="6"/>
        <v>0.14999999999999974</v>
      </c>
      <c r="CP45" s="5">
        <f t="shared" si="6"/>
        <v>0.1516666666666664</v>
      </c>
      <c r="CQ45" s="5">
        <f t="shared" si="6"/>
        <v>0.15333333333333304</v>
      </c>
      <c r="CR45" s="5">
        <f aca="true" t="shared" si="7" ref="CR45:CY46">CR44/60</f>
        <v>0.15499999999999972</v>
      </c>
      <c r="CS45" s="5">
        <f t="shared" si="7"/>
        <v>0.15666666666666637</v>
      </c>
      <c r="CT45" s="5">
        <f t="shared" si="7"/>
        <v>0.15833333333333305</v>
      </c>
      <c r="CU45" s="5">
        <f t="shared" si="7"/>
        <v>0.1599999999999997</v>
      </c>
      <c r="CV45" s="5">
        <f t="shared" si="7"/>
        <v>0.16166666666666635</v>
      </c>
      <c r="CW45" s="5">
        <f t="shared" si="7"/>
        <v>0.16333333333333303</v>
      </c>
      <c r="CX45" s="5">
        <f t="shared" si="7"/>
        <v>0.16499999999999967</v>
      </c>
      <c r="CY45" s="5">
        <f t="shared" si="7"/>
        <v>0.16666666666666635</v>
      </c>
      <c r="CZ45" s="5"/>
    </row>
    <row r="46" spans="1:104" ht="12.75">
      <c r="A46" t="s">
        <v>46</v>
      </c>
      <c r="B46" s="5">
        <f>B45/60</f>
        <v>0</v>
      </c>
      <c r="C46" s="5">
        <v>0</v>
      </c>
      <c r="D46" s="5">
        <f aca="true" t="shared" si="8" ref="D46:AI46">D45/60</f>
        <v>2.777777777777778E-05</v>
      </c>
      <c r="E46" s="5">
        <f t="shared" si="8"/>
        <v>5.555555555555556E-05</v>
      </c>
      <c r="F46" s="5">
        <f t="shared" si="8"/>
        <v>8.333333333333334E-05</v>
      </c>
      <c r="G46" s="5">
        <f t="shared" si="8"/>
        <v>0.00011111111111111112</v>
      </c>
      <c r="H46" s="5">
        <f t="shared" si="8"/>
        <v>0.0001388888888888889</v>
      </c>
      <c r="I46" s="5">
        <f t="shared" si="8"/>
        <v>0.00016666666666666666</v>
      </c>
      <c r="J46" s="5">
        <f t="shared" si="8"/>
        <v>0.00019444444444444443</v>
      </c>
      <c r="K46" s="5">
        <f t="shared" si="8"/>
        <v>0.0002222222222222222</v>
      </c>
      <c r="L46" s="5">
        <f t="shared" si="8"/>
        <v>0.00024999999999999995</v>
      </c>
      <c r="M46" s="5">
        <f t="shared" si="8"/>
        <v>0.0002777777777777778</v>
      </c>
      <c r="N46" s="5">
        <f t="shared" si="8"/>
        <v>0.0003055555555555555</v>
      </c>
      <c r="O46" s="5">
        <f t="shared" si="8"/>
        <v>0.0003333333333333333</v>
      </c>
      <c r="P46" s="5">
        <f t="shared" si="8"/>
        <v>0.00036111111111111115</v>
      </c>
      <c r="Q46" s="5">
        <f t="shared" si="8"/>
        <v>0.0003888888888888889</v>
      </c>
      <c r="R46" s="5">
        <f t="shared" si="8"/>
        <v>0.00041666666666666675</v>
      </c>
      <c r="S46" s="5">
        <f t="shared" si="8"/>
        <v>0.0004444444444444445</v>
      </c>
      <c r="T46" s="5">
        <f t="shared" si="8"/>
        <v>0.0004722222222222223</v>
      </c>
      <c r="U46" s="5">
        <f t="shared" si="8"/>
        <v>0.0005000000000000001</v>
      </c>
      <c r="V46" s="5">
        <f t="shared" si="8"/>
        <v>0.0005277777777777779</v>
      </c>
      <c r="W46" s="5">
        <f t="shared" si="8"/>
        <v>0.0005555555555555557</v>
      </c>
      <c r="X46" s="5">
        <f t="shared" si="8"/>
        <v>0.0005833333333333335</v>
      </c>
      <c r="Y46" s="5">
        <f t="shared" si="8"/>
        <v>0.0006111111111111112</v>
      </c>
      <c r="Z46" s="5">
        <f t="shared" si="8"/>
        <v>0.000638888888888889</v>
      </c>
      <c r="AA46" s="5">
        <f t="shared" si="8"/>
        <v>0.0006666666666666669</v>
      </c>
      <c r="AB46" s="5">
        <f t="shared" si="8"/>
        <v>0.0006944444444444447</v>
      </c>
      <c r="AC46" s="5">
        <f t="shared" si="8"/>
        <v>0.0007222222222222225</v>
      </c>
      <c r="AD46" s="5">
        <f t="shared" si="8"/>
        <v>0.0007500000000000003</v>
      </c>
      <c r="AE46" s="5">
        <f t="shared" si="8"/>
        <v>0.0007777777777777781</v>
      </c>
      <c r="AF46" s="5">
        <f t="shared" si="8"/>
        <v>0.0008055555555555559</v>
      </c>
      <c r="AG46" s="5">
        <f t="shared" si="8"/>
        <v>0.0008333333333333337</v>
      </c>
      <c r="AH46" s="5">
        <f t="shared" si="8"/>
        <v>0.0008611111111111114</v>
      </c>
      <c r="AI46" s="5">
        <f t="shared" si="8"/>
        <v>0.0008888888888888893</v>
      </c>
      <c r="AJ46" s="5">
        <f aca="true" t="shared" si="9" ref="AJ46:BM46">AJ45/60</f>
        <v>0.0009166666666666671</v>
      </c>
      <c r="AK46" s="5">
        <f t="shared" si="9"/>
        <v>0.0009444444444444449</v>
      </c>
      <c r="AL46" s="5">
        <f t="shared" si="9"/>
        <v>0.0009722222222222227</v>
      </c>
      <c r="AM46" s="5">
        <f t="shared" si="9"/>
        <v>0.0010000000000000005</v>
      </c>
      <c r="AN46" s="5">
        <f t="shared" si="9"/>
        <v>0.0010277777777777783</v>
      </c>
      <c r="AO46" s="5">
        <f t="shared" si="9"/>
        <v>0.001055555555555556</v>
      </c>
      <c r="AP46" s="5">
        <f t="shared" si="9"/>
        <v>0.001083333333333334</v>
      </c>
      <c r="AQ46" s="5">
        <f t="shared" si="9"/>
        <v>0.0011111111111111115</v>
      </c>
      <c r="AR46" s="5">
        <f t="shared" si="9"/>
        <v>0.0011388888888888894</v>
      </c>
      <c r="AS46" s="5">
        <f t="shared" si="9"/>
        <v>0.001166666666666667</v>
      </c>
      <c r="AT46" s="5">
        <f t="shared" si="9"/>
        <v>0.0011944444444444448</v>
      </c>
      <c r="AU46" s="5">
        <f t="shared" si="9"/>
        <v>0.0012222222222222222</v>
      </c>
      <c r="AV46" s="5">
        <f t="shared" si="9"/>
        <v>0.00125</v>
      </c>
      <c r="AW46" s="5">
        <f t="shared" si="9"/>
        <v>0.0012777777777777776</v>
      </c>
      <c r="AX46" s="5">
        <f t="shared" si="9"/>
        <v>0.0013055555555555555</v>
      </c>
      <c r="AY46" s="5">
        <f t="shared" si="9"/>
        <v>0.001333333333333333</v>
      </c>
      <c r="AZ46" s="5">
        <f t="shared" si="9"/>
        <v>0.0013611111111111107</v>
      </c>
      <c r="BA46" s="5">
        <f t="shared" si="9"/>
        <v>0.0013888888888888883</v>
      </c>
      <c r="BB46" s="5">
        <f t="shared" si="9"/>
        <v>0.0014166666666666661</v>
      </c>
      <c r="BC46" s="5">
        <f t="shared" si="9"/>
        <v>0.0014444444444444437</v>
      </c>
      <c r="BD46" s="5">
        <f t="shared" si="9"/>
        <v>0.0014722222222222216</v>
      </c>
      <c r="BE46" s="5">
        <f t="shared" si="9"/>
        <v>0.001499999999999999</v>
      </c>
      <c r="BF46" s="5">
        <f t="shared" si="9"/>
        <v>0.0015277777777777768</v>
      </c>
      <c r="BG46" s="5">
        <f t="shared" si="9"/>
        <v>0.0015555555555555544</v>
      </c>
      <c r="BH46" s="5">
        <f t="shared" si="9"/>
        <v>0.0015833333333333322</v>
      </c>
      <c r="BI46" s="5">
        <f t="shared" si="9"/>
        <v>0.0016111111111111098</v>
      </c>
      <c r="BJ46" s="5">
        <f t="shared" si="9"/>
        <v>0.0016388888888888874</v>
      </c>
      <c r="BK46" s="5">
        <f t="shared" si="9"/>
        <v>0.001666666666666665</v>
      </c>
      <c r="BL46" s="5">
        <f t="shared" si="9"/>
        <v>0.0016944444444444429</v>
      </c>
      <c r="BM46" s="5">
        <f t="shared" si="9"/>
        <v>0.0017222222222222207</v>
      </c>
      <c r="BN46" s="5">
        <f t="shared" si="4"/>
        <v>0.0017499999999999983</v>
      </c>
      <c r="BO46" s="5">
        <f t="shared" si="4"/>
        <v>0.001777777777777776</v>
      </c>
      <c r="BP46" s="5">
        <f t="shared" si="4"/>
        <v>0.0018055555555555535</v>
      </c>
      <c r="BQ46" s="5">
        <f t="shared" si="4"/>
        <v>0.0018333333333333313</v>
      </c>
      <c r="BR46" s="5">
        <f t="shared" si="4"/>
        <v>0.001861111111111109</v>
      </c>
      <c r="BS46" s="5">
        <f t="shared" si="4"/>
        <v>0.0018888888888888868</v>
      </c>
      <c r="BT46" s="5">
        <f t="shared" si="4"/>
        <v>0.0019166666666666642</v>
      </c>
      <c r="BU46" s="5">
        <f t="shared" si="4"/>
        <v>0.001944444444444442</v>
      </c>
      <c r="BV46" s="5">
        <f t="shared" si="4"/>
        <v>0.00197222222222222</v>
      </c>
      <c r="BW46" s="5">
        <f t="shared" si="4"/>
        <v>0.0019999999999999974</v>
      </c>
      <c r="BX46" s="5">
        <f t="shared" si="5"/>
        <v>0.002027777777777775</v>
      </c>
      <c r="BY46" s="5">
        <f t="shared" si="5"/>
        <v>0.0020555555555555527</v>
      </c>
      <c r="BZ46" s="5">
        <f t="shared" si="5"/>
        <v>0.0020833333333333303</v>
      </c>
      <c r="CA46" s="5">
        <f t="shared" si="5"/>
        <v>0.002111111111111108</v>
      </c>
      <c r="CB46" s="5">
        <f t="shared" si="5"/>
        <v>0.0021388888888888855</v>
      </c>
      <c r="CC46" s="5">
        <f t="shared" si="5"/>
        <v>0.0021666666666666635</v>
      </c>
      <c r="CD46" s="5">
        <f t="shared" si="5"/>
        <v>0.002194444444444441</v>
      </c>
      <c r="CE46" s="5">
        <f t="shared" si="5"/>
        <v>0.0022222222222222188</v>
      </c>
      <c r="CF46" s="5">
        <f t="shared" si="5"/>
        <v>0.0022499999999999964</v>
      </c>
      <c r="CG46" s="5">
        <f t="shared" si="5"/>
        <v>0.002277777777777774</v>
      </c>
      <c r="CH46" s="5">
        <f t="shared" si="6"/>
        <v>0.002305555555555552</v>
      </c>
      <c r="CI46" s="5">
        <f t="shared" si="6"/>
        <v>0.002333333333333329</v>
      </c>
      <c r="CJ46" s="5">
        <f t="shared" si="6"/>
        <v>0.0023611111111111072</v>
      </c>
      <c r="CK46" s="5">
        <f t="shared" si="6"/>
        <v>0.002388888888888885</v>
      </c>
      <c r="CL46" s="5">
        <f t="shared" si="6"/>
        <v>0.0024166666666666625</v>
      </c>
      <c r="CM46" s="5">
        <f t="shared" si="6"/>
        <v>0.0024444444444444405</v>
      </c>
      <c r="CN46" s="5">
        <f t="shared" si="6"/>
        <v>0.0024722222222222177</v>
      </c>
      <c r="CO46" s="5">
        <f t="shared" si="6"/>
        <v>0.0024999999999999957</v>
      </c>
      <c r="CP46" s="5">
        <f t="shared" si="6"/>
        <v>0.0025277777777777733</v>
      </c>
      <c r="CQ46" s="5">
        <f t="shared" si="6"/>
        <v>0.002555555555555551</v>
      </c>
      <c r="CR46" s="5">
        <f t="shared" si="7"/>
        <v>0.0025833333333333285</v>
      </c>
      <c r="CS46" s="5">
        <f t="shared" si="7"/>
        <v>0.002611111111111106</v>
      </c>
      <c r="CT46" s="5">
        <f t="shared" si="7"/>
        <v>0.002638888888888884</v>
      </c>
      <c r="CU46" s="5">
        <f t="shared" si="7"/>
        <v>0.002666666666666662</v>
      </c>
      <c r="CV46" s="5">
        <f t="shared" si="7"/>
        <v>0.002694444444444439</v>
      </c>
      <c r="CW46" s="5">
        <f t="shared" si="7"/>
        <v>0.002722222222222217</v>
      </c>
      <c r="CX46" s="5">
        <f t="shared" si="7"/>
        <v>0.0027499999999999946</v>
      </c>
      <c r="CY46" s="5">
        <f t="shared" si="7"/>
        <v>0.0027777777777777727</v>
      </c>
      <c r="CZ46" s="5"/>
    </row>
    <row r="48" spans="1:104" ht="15">
      <c r="A48" t="s">
        <v>33</v>
      </c>
      <c r="B48" s="2">
        <f>(-$B$26*B$54*B$53+$B$27*B$57+$B$30*B$57*B$57-$B$31*B$59*B$53)*$B$19</f>
        <v>-1.6472197408519487E-08</v>
      </c>
      <c r="C48" s="2">
        <v>-1.6472197408519487E-08</v>
      </c>
      <c r="D48" s="2">
        <f aca="true" t="shared" si="10" ref="D48:BO48">(-$B$26*D$54*D$53+$B$27*D$57+$B$30*D$57*D$57-$B$31*D$59*D$53)*$B$19</f>
        <v>-1.650499973157355E-08</v>
      </c>
      <c r="E48" s="2">
        <f t="shared" si="10"/>
        <v>-1.6530863652241737E-08</v>
      </c>
      <c r="F48" s="2">
        <f t="shared" si="10"/>
        <v>-1.6550227597538746E-08</v>
      </c>
      <c r="G48" s="2">
        <f t="shared" si="10"/>
        <v>-1.656349780054774E-08</v>
      </c>
      <c r="H48" s="2">
        <f t="shared" si="10"/>
        <v>-1.6571051214970877E-08</v>
      </c>
      <c r="I48" s="2">
        <f t="shared" si="10"/>
        <v>-1.6573238114136156E-08</v>
      </c>
      <c r="J48" s="2">
        <f t="shared" si="10"/>
        <v>-1.6570384414034968E-08</v>
      </c>
      <c r="K48" s="2">
        <f t="shared" si="10"/>
        <v>-1.656279375435047E-08</v>
      </c>
      <c r="L48" s="2">
        <f t="shared" si="10"/>
        <v>-1.655074936670763E-08</v>
      </c>
      <c r="M48" s="2">
        <f t="shared" si="10"/>
        <v>-1.653451575537876E-08</v>
      </c>
      <c r="N48" s="2">
        <f t="shared" si="10"/>
        <v>-1.6514340212289344E-08</v>
      </c>
      <c r="O48" s="2">
        <f t="shared" si="10"/>
        <v>-1.649045418528634E-08</v>
      </c>
      <c r="P48" s="2">
        <f t="shared" si="10"/>
        <v>-1.6463074516171807E-08</v>
      </c>
      <c r="Q48" s="2">
        <f t="shared" si="10"/>
        <v>-1.64324045629005E-08</v>
      </c>
      <c r="R48" s="2">
        <f t="shared" si="10"/>
        <v>-1.6398635218534874E-08</v>
      </c>
      <c r="S48" s="2">
        <f t="shared" si="10"/>
        <v>-1.6361945837997422E-08</v>
      </c>
      <c r="T48" s="2">
        <f t="shared" si="10"/>
        <v>-1.6322505082320887E-08</v>
      </c>
      <c r="U48" s="2">
        <f t="shared" si="10"/>
        <v>-1.6280471688938114E-08</v>
      </c>
      <c r="V48" s="2">
        <f t="shared" si="10"/>
        <v>-1.6235995175549156E-08</v>
      </c>
      <c r="W48" s="2">
        <f t="shared" si="10"/>
        <v>-1.6189216484230637E-08</v>
      </c>
      <c r="X48" s="2">
        <f t="shared" si="10"/>
        <v>-1.6140268571692692E-08</v>
      </c>
      <c r="Y48" s="2">
        <f t="shared" si="10"/>
        <v>-1.608927695092523E-08</v>
      </c>
      <c r="Z48" s="2">
        <f t="shared" si="10"/>
        <v>-1.60363601888955E-08</v>
      </c>
      <c r="AA48" s="2">
        <f t="shared" si="10"/>
        <v>-1.598163036445052E-08</v>
      </c>
      <c r="AB48" s="2">
        <f t="shared" si="10"/>
        <v>-1.592519349013113E-08</v>
      </c>
      <c r="AC48" s="2">
        <f t="shared" si="10"/>
        <v>-1.586714990121202E-08</v>
      </c>
      <c r="AD48" s="2">
        <f t="shared" si="10"/>
        <v>-1.580759461493537E-08</v>
      </c>
      <c r="AE48" s="2">
        <f t="shared" si="10"/>
        <v>-1.5746617662599847E-08</v>
      </c>
      <c r="AF48" s="2">
        <f t="shared" si="10"/>
        <v>-1.5684304396896426E-08</v>
      </c>
      <c r="AG48" s="2">
        <f t="shared" si="10"/>
        <v>-1.562073577664199E-08</v>
      </c>
      <c r="AH48" s="2">
        <f t="shared" si="10"/>
        <v>-1.5555988630849297E-08</v>
      </c>
      <c r="AI48" s="2">
        <f t="shared" si="10"/>
        <v>-1.5490135903882115E-08</v>
      </c>
      <c r="AJ48" s="2">
        <f t="shared" si="10"/>
        <v>-1.5423246883275744E-08</v>
      </c>
      <c r="AK48" s="2">
        <f t="shared" si="10"/>
        <v>-1.5355387411652724E-08</v>
      </c>
      <c r="AL48" s="2">
        <f t="shared" si="10"/>
        <v>-1.5286620084029008E-08</v>
      </c>
      <c r="AM48" s="2">
        <f t="shared" si="10"/>
        <v>-1.5217004431685618E-08</v>
      </c>
      <c r="AN48" s="2">
        <f t="shared" si="10"/>
        <v>-1.5146597093672987E-08</v>
      </c>
      <c r="AO48" s="2">
        <f t="shared" si="10"/>
        <v>-1.50754519769185E-08</v>
      </c>
      <c r="AP48" s="2">
        <f t="shared" si="10"/>
        <v>-1.5003620405820924E-08</v>
      </c>
      <c r="AQ48" s="2">
        <f t="shared" si="10"/>
        <v>-1.4931151262137022E-08</v>
      </c>
      <c r="AR48" s="2">
        <f t="shared" si="10"/>
        <v>-1.485809111589547E-08</v>
      </c>
      <c r="AS48" s="2">
        <f t="shared" si="10"/>
        <v>-1.478448434800956E-08</v>
      </c>
      <c r="AT48" s="2">
        <f t="shared" si="10"/>
        <v>-1.4710373265202701E-08</v>
      </c>
      <c r="AU48" s="2">
        <f t="shared" si="10"/>
        <v>-1.4635798207809066E-08</v>
      </c>
      <c r="AV48" s="2">
        <f t="shared" si="10"/>
        <v>-1.4560797650964525E-08</v>
      </c>
      <c r="AW48" s="2">
        <f t="shared" si="10"/>
        <v>-1.448540829966072E-08</v>
      </c>
      <c r="AX48" s="2">
        <f t="shared" si="10"/>
        <v>-1.4409665178096205E-08</v>
      </c>
      <c r="AY48" s="2">
        <f t="shared" si="10"/>
        <v>-1.4333601713723796E-08</v>
      </c>
      <c r="AZ48" s="2">
        <f t="shared" si="10"/>
        <v>-1.4257249816361116E-08</v>
      </c>
      <c r="BA48" s="2">
        <f t="shared" si="10"/>
        <v>-1.4180639952702492E-08</v>
      </c>
      <c r="BB48" s="2">
        <f t="shared" si="10"/>
        <v>-1.4103801216543752E-08</v>
      </c>
      <c r="BC48" s="2">
        <f t="shared" si="10"/>
        <v>-1.402676139500742E-08</v>
      </c>
      <c r="BD48" s="2">
        <f t="shared" si="10"/>
        <v>-1.394954703103376E-08</v>
      </c>
      <c r="BE48" s="2">
        <f t="shared" si="10"/>
        <v>-1.3872183482382907E-08</v>
      </c>
      <c r="BF48" s="2">
        <f t="shared" si="10"/>
        <v>-1.3794694977375033E-08</v>
      </c>
      <c r="BG48" s="2">
        <f t="shared" si="10"/>
        <v>-1.3717104667578499E-08</v>
      </c>
      <c r="BH48" s="2">
        <f t="shared" si="10"/>
        <v>-1.3639434677640532E-08</v>
      </c>
      <c r="BI48" s="2">
        <f t="shared" si="10"/>
        <v>-1.3561706152440859E-08</v>
      </c>
      <c r="BJ48" s="2">
        <f t="shared" si="10"/>
        <v>-1.3483939301735527E-08</v>
      </c>
      <c r="BK48" s="2">
        <f t="shared" si="10"/>
        <v>-1.3406153442446403E-08</v>
      </c>
      <c r="BL48" s="2">
        <f t="shared" si="10"/>
        <v>-1.3328367038740633E-08</v>
      </c>
      <c r="BM48" s="2">
        <f t="shared" si="10"/>
        <v>-1.325059774003441E-08</v>
      </c>
      <c r="BN48" s="2">
        <f t="shared" si="10"/>
        <v>-1.317286241704584E-08</v>
      </c>
      <c r="BO48" s="2">
        <f t="shared" si="10"/>
        <v>-1.3095177196013354E-08</v>
      </c>
      <c r="BP48" s="2">
        <f aca="true" t="shared" si="11" ref="BP48:CY48">(-$B$26*BP$54*BP$53+$B$27*BP$57+$B$30*BP$57*BP$57-$B$31*BP$59*BP$53)*$B$19</f>
        <v>-1.3017557491188003E-08</v>
      </c>
      <c r="BQ48" s="2">
        <f t="shared" si="11"/>
        <v>-1.294001803570064E-08</v>
      </c>
      <c r="BR48" s="2">
        <f t="shared" si="11"/>
        <v>-1.2862572910898429E-08</v>
      </c>
      <c r="BS48" s="2">
        <f t="shared" si="11"/>
        <v>-1.2785235574238557E-08</v>
      </c>
      <c r="BT48" s="2">
        <f t="shared" si="11"/>
        <v>-1.2708018885821466E-08</v>
      </c>
      <c r="BU48" s="2">
        <f t="shared" si="11"/>
        <v>-1.2630935133640509E-08</v>
      </c>
      <c r="BV48" s="2">
        <f t="shared" si="11"/>
        <v>-1.2553996057619939E-08</v>
      </c>
      <c r="BW48" s="2">
        <f t="shared" si="11"/>
        <v>-1.2477212872508439E-08</v>
      </c>
      <c r="BX48" s="2">
        <f t="shared" si="11"/>
        <v>-1.2400596289691326E-08</v>
      </c>
      <c r="BY48" s="2">
        <f t="shared" si="11"/>
        <v>-1.2324156537980516E-08</v>
      </c>
      <c r="BZ48" s="2">
        <f t="shared" si="11"/>
        <v>-1.2247903383437433E-08</v>
      </c>
      <c r="CA48" s="2">
        <f t="shared" si="11"/>
        <v>-1.2171846148281062E-08</v>
      </c>
      <c r="CB48" s="2">
        <f t="shared" si="11"/>
        <v>-1.2095993728929662E-08</v>
      </c>
      <c r="CC48" s="2">
        <f t="shared" si="11"/>
        <v>-1.2020354613222068E-08</v>
      </c>
      <c r="CD48" s="2">
        <f t="shared" si="11"/>
        <v>-1.1944936896861536E-08</v>
      </c>
      <c r="CE48" s="2">
        <f t="shared" si="11"/>
        <v>-1.1869748299122594E-08</v>
      </c>
      <c r="CF48" s="2">
        <f t="shared" si="11"/>
        <v>-1.1794796177858895E-08</v>
      </c>
      <c r="CG48" s="2">
        <f t="shared" si="11"/>
        <v>-1.1720087543847903E-08</v>
      </c>
      <c r="CH48" s="2">
        <f t="shared" si="11"/>
        <v>-1.1645629074506086E-08</v>
      </c>
      <c r="CI48" s="2">
        <f t="shared" si="11"/>
        <v>-1.1571427127006364E-08</v>
      </c>
      <c r="CJ48" s="2">
        <f t="shared" si="11"/>
        <v>-1.1497487750827721E-08</v>
      </c>
      <c r="CK48" s="2">
        <f t="shared" si="11"/>
        <v>-1.1423816699765161E-08</v>
      </c>
      <c r="CL48" s="2">
        <f t="shared" si="11"/>
        <v>-1.1350419443426681E-08</v>
      </c>
      <c r="CM48" s="2">
        <f t="shared" si="11"/>
        <v>-1.1277301178242264E-08</v>
      </c>
      <c r="CN48" s="2">
        <f t="shared" si="11"/>
        <v>-1.1204466838008683E-08</v>
      </c>
      <c r="CO48" s="2">
        <f t="shared" si="11"/>
        <v>-1.1131921103992448E-08</v>
      </c>
      <c r="CP48" s="2">
        <f t="shared" si="11"/>
        <v>-1.1059668414612109E-08</v>
      </c>
      <c r="CQ48" s="2">
        <f t="shared" si="11"/>
        <v>-1.0987712974719832E-08</v>
      </c>
      <c r="CR48" s="2">
        <f t="shared" si="11"/>
        <v>-1.0916058764501235E-08</v>
      </c>
      <c r="CS48" s="2">
        <f t="shared" si="11"/>
        <v>-1.0844709548011391E-08</v>
      </c>
      <c r="CT48" s="2">
        <f t="shared" si="11"/>
        <v>-1.0773668881363852E-08</v>
      </c>
      <c r="CU48" s="2">
        <f t="shared" si="11"/>
        <v>-1.0702940120588814E-08</v>
      </c>
      <c r="CV48" s="2">
        <f t="shared" si="11"/>
        <v>-1.0632526429175621E-08</v>
      </c>
      <c r="CW48" s="2">
        <f t="shared" si="11"/>
        <v>-1.0562430785313935E-08</v>
      </c>
      <c r="CX48" s="2">
        <f t="shared" si="11"/>
        <v>-1.0492655988847332E-08</v>
      </c>
      <c r="CY48" s="2">
        <f t="shared" si="11"/>
        <v>-1.042320466795214E-08</v>
      </c>
      <c r="CZ48" s="2"/>
    </row>
    <row r="49" spans="1:104" s="3" customFormat="1" ht="15.75">
      <c r="A49" s="3" t="s">
        <v>2</v>
      </c>
      <c r="B49" s="4">
        <f>IF($B$17=1,$B$19*$B$13/3600,$B$13)/(14.0067*1000)</f>
        <v>2.8557761642642452E-06</v>
      </c>
      <c r="C49" s="4">
        <v>2.8557761642642452E-06</v>
      </c>
      <c r="D49" s="4">
        <f>IF(C49+C48&gt;=0,C49+C48+IF($B$17=1,$B$49,0),#VALUE!)</f>
        <v>2.839303966855726E-06</v>
      </c>
      <c r="E49" s="4">
        <f aca="true" t="shared" si="12" ref="E49:BP49">IF(D49+D48&gt;=0,D49+D48+IF($B$17=1,$B$49,0),#VALUE!)</f>
        <v>2.8227989671241522E-06</v>
      </c>
      <c r="F49" s="4">
        <f t="shared" si="12"/>
        <v>2.8062681034719106E-06</v>
      </c>
      <c r="G49" s="4">
        <f t="shared" si="12"/>
        <v>2.7897178758743717E-06</v>
      </c>
      <c r="H49" s="4">
        <f t="shared" si="12"/>
        <v>2.773154378073824E-06</v>
      </c>
      <c r="I49" s="4">
        <f t="shared" si="12"/>
        <v>2.756583326858853E-06</v>
      </c>
      <c r="J49" s="4">
        <f t="shared" si="12"/>
        <v>2.740010088744717E-06</v>
      </c>
      <c r="K49" s="4">
        <f t="shared" si="12"/>
        <v>2.723439704330682E-06</v>
      </c>
      <c r="L49" s="4">
        <f t="shared" si="12"/>
        <v>2.7068769105763316E-06</v>
      </c>
      <c r="M49" s="4">
        <f t="shared" si="12"/>
        <v>2.690326161209624E-06</v>
      </c>
      <c r="N49" s="4">
        <f t="shared" si="12"/>
        <v>2.6737916454542453E-06</v>
      </c>
      <c r="O49" s="4">
        <f t="shared" si="12"/>
        <v>2.657277305241956E-06</v>
      </c>
      <c r="P49" s="4">
        <f t="shared" si="12"/>
        <v>2.6407868510566695E-06</v>
      </c>
      <c r="Q49" s="4">
        <f t="shared" si="12"/>
        <v>2.6243237765404975E-06</v>
      </c>
      <c r="R49" s="4">
        <f t="shared" si="12"/>
        <v>2.607891371977597E-06</v>
      </c>
      <c r="S49" s="4">
        <f t="shared" si="12"/>
        <v>2.5914927367590622E-06</v>
      </c>
      <c r="T49" s="4">
        <f t="shared" si="12"/>
        <v>2.5751307909210647E-06</v>
      </c>
      <c r="U49" s="4">
        <f t="shared" si="12"/>
        <v>2.5588082858387437E-06</v>
      </c>
      <c r="V49" s="4">
        <f t="shared" si="12"/>
        <v>2.5425278141498055E-06</v>
      </c>
      <c r="W49" s="4">
        <f t="shared" si="12"/>
        <v>2.5262918189742565E-06</v>
      </c>
      <c r="X49" s="4">
        <f t="shared" si="12"/>
        <v>2.5101026024900257E-06</v>
      </c>
      <c r="Y49" s="4">
        <f t="shared" si="12"/>
        <v>2.493962333918333E-06</v>
      </c>
      <c r="Z49" s="4">
        <f t="shared" si="12"/>
        <v>2.477873056967408E-06</v>
      </c>
      <c r="AA49" s="4">
        <f t="shared" si="12"/>
        <v>2.4618366967785122E-06</v>
      </c>
      <c r="AB49" s="4">
        <f t="shared" si="12"/>
        <v>2.445855066414062E-06</v>
      </c>
      <c r="AC49" s="4">
        <f t="shared" si="12"/>
        <v>2.4299298729239306E-06</v>
      </c>
      <c r="AD49" s="4">
        <f t="shared" si="12"/>
        <v>2.4140627230227186E-06</v>
      </c>
      <c r="AE49" s="4">
        <f t="shared" si="12"/>
        <v>2.398255128407783E-06</v>
      </c>
      <c r="AF49" s="4">
        <f t="shared" si="12"/>
        <v>2.3825085107451834E-06</v>
      </c>
      <c r="AG49" s="4">
        <f t="shared" si="12"/>
        <v>2.366824206348287E-06</v>
      </c>
      <c r="AH49" s="4">
        <f t="shared" si="12"/>
        <v>2.3512034705716453E-06</v>
      </c>
      <c r="AI49" s="4">
        <f t="shared" si="12"/>
        <v>2.335647481940796E-06</v>
      </c>
      <c r="AJ49" s="4">
        <f t="shared" si="12"/>
        <v>2.320157346036914E-06</v>
      </c>
      <c r="AK49" s="4">
        <f t="shared" si="12"/>
        <v>2.304734099153638E-06</v>
      </c>
      <c r="AL49" s="4">
        <f t="shared" si="12"/>
        <v>2.289378711741985E-06</v>
      </c>
      <c r="AM49" s="4">
        <f t="shared" si="12"/>
        <v>2.2740920916579563E-06</v>
      </c>
      <c r="AN49" s="4">
        <f t="shared" si="12"/>
        <v>2.2588750872262705E-06</v>
      </c>
      <c r="AO49" s="4">
        <f t="shared" si="12"/>
        <v>2.2437284901325975E-06</v>
      </c>
      <c r="AP49" s="4">
        <f t="shared" si="12"/>
        <v>2.228653038155679E-06</v>
      </c>
      <c r="AQ49" s="4">
        <f t="shared" si="12"/>
        <v>2.2136494177498582E-06</v>
      </c>
      <c r="AR49" s="4">
        <f t="shared" si="12"/>
        <v>2.1987182664877214E-06</v>
      </c>
      <c r="AS49" s="4">
        <f t="shared" si="12"/>
        <v>2.183860175371826E-06</v>
      </c>
      <c r="AT49" s="4">
        <f t="shared" si="12"/>
        <v>2.169075691023816E-06</v>
      </c>
      <c r="AU49" s="4">
        <f t="shared" si="12"/>
        <v>2.1543653177586137E-06</v>
      </c>
      <c r="AV49" s="4">
        <f t="shared" si="12"/>
        <v>2.1397295195508044E-06</v>
      </c>
      <c r="AW49" s="4">
        <f t="shared" si="12"/>
        <v>2.12516872189984E-06</v>
      </c>
      <c r="AX49" s="4">
        <f t="shared" si="12"/>
        <v>2.110683313600179E-06</v>
      </c>
      <c r="AY49" s="4">
        <f t="shared" si="12"/>
        <v>2.0962736484220827E-06</v>
      </c>
      <c r="AZ49" s="4">
        <f t="shared" si="12"/>
        <v>2.081940046708359E-06</v>
      </c>
      <c r="BA49" s="4">
        <f t="shared" si="12"/>
        <v>2.0676827968919977E-06</v>
      </c>
      <c r="BB49" s="4">
        <f t="shared" si="12"/>
        <v>2.0535021569392953E-06</v>
      </c>
      <c r="BC49" s="4">
        <f t="shared" si="12"/>
        <v>2.0393983557227516E-06</v>
      </c>
      <c r="BD49" s="4">
        <f t="shared" si="12"/>
        <v>2.0253715943277444E-06</v>
      </c>
      <c r="BE49" s="4">
        <f t="shared" si="12"/>
        <v>2.0114220472967105E-06</v>
      </c>
      <c r="BF49" s="4">
        <f t="shared" si="12"/>
        <v>1.997549863814328E-06</v>
      </c>
      <c r="BG49" s="4">
        <f t="shared" si="12"/>
        <v>1.983755168836953E-06</v>
      </c>
      <c r="BH49" s="4">
        <f t="shared" si="12"/>
        <v>1.970038064169374E-06</v>
      </c>
      <c r="BI49" s="4">
        <f t="shared" si="12"/>
        <v>1.9563986294917336E-06</v>
      </c>
      <c r="BJ49" s="4">
        <f t="shared" si="12"/>
        <v>1.9428369233392927E-06</v>
      </c>
      <c r="BK49" s="4">
        <f t="shared" si="12"/>
        <v>1.9293529840375573E-06</v>
      </c>
      <c r="BL49" s="4">
        <f t="shared" si="12"/>
        <v>1.915946830595111E-06</v>
      </c>
      <c r="BM49" s="4">
        <f t="shared" si="12"/>
        <v>1.9026184635563704E-06</v>
      </c>
      <c r="BN49" s="4">
        <f t="shared" si="12"/>
        <v>1.889367865816336E-06</v>
      </c>
      <c r="BO49" s="4">
        <f t="shared" si="12"/>
        <v>1.8761950033992902E-06</v>
      </c>
      <c r="BP49" s="4">
        <f t="shared" si="12"/>
        <v>1.863099826203277E-06</v>
      </c>
      <c r="BQ49" s="4">
        <f aca="true" t="shared" si="13" ref="BQ49:CY49">IF(BP49+BP48&gt;=0,BP49+BP48+IF($B$17=1,$B$49,0),#VALUE!)</f>
        <v>1.8500822687120889E-06</v>
      </c>
      <c r="BR49" s="4">
        <f t="shared" si="13"/>
        <v>1.8371422506763883E-06</v>
      </c>
      <c r="BS49" s="4">
        <f t="shared" si="13"/>
        <v>1.8242796777654898E-06</v>
      </c>
      <c r="BT49" s="4">
        <f t="shared" si="13"/>
        <v>1.8114944421912512E-06</v>
      </c>
      <c r="BU49" s="4">
        <f t="shared" si="13"/>
        <v>1.7987864233054297E-06</v>
      </c>
      <c r="BV49" s="4">
        <f t="shared" si="13"/>
        <v>1.7861554881717891E-06</v>
      </c>
      <c r="BW49" s="4">
        <f t="shared" si="13"/>
        <v>1.7736014921141692E-06</v>
      </c>
      <c r="BX49" s="4">
        <f t="shared" si="13"/>
        <v>1.7611242792416607E-06</v>
      </c>
      <c r="BY49" s="4">
        <f t="shared" si="13"/>
        <v>1.7487236829519693E-06</v>
      </c>
      <c r="BZ49" s="4">
        <f t="shared" si="13"/>
        <v>1.7363995264139888E-06</v>
      </c>
      <c r="CA49" s="4">
        <f t="shared" si="13"/>
        <v>1.7241516230305513E-06</v>
      </c>
      <c r="CB49" s="4">
        <f t="shared" si="13"/>
        <v>1.7119797768822704E-06</v>
      </c>
      <c r="CC49" s="4">
        <f t="shared" si="13"/>
        <v>1.6998837831533407E-06</v>
      </c>
      <c r="CD49" s="4">
        <f t="shared" si="13"/>
        <v>1.6878634285401187E-06</v>
      </c>
      <c r="CE49" s="4">
        <f t="shared" si="13"/>
        <v>1.6759184916432571E-06</v>
      </c>
      <c r="CF49" s="4">
        <f t="shared" si="13"/>
        <v>1.6640487433441344E-06</v>
      </c>
      <c r="CG49" s="4">
        <f t="shared" si="13"/>
        <v>1.6522539471662755E-06</v>
      </c>
      <c r="CH49" s="4">
        <f t="shared" si="13"/>
        <v>1.6405338596224277E-06</v>
      </c>
      <c r="CI49" s="4">
        <f t="shared" si="13"/>
        <v>1.6288882305479215E-06</v>
      </c>
      <c r="CJ49" s="4">
        <f t="shared" si="13"/>
        <v>1.6173168034209153E-06</v>
      </c>
      <c r="CK49" s="4">
        <f t="shared" si="13"/>
        <v>1.6058193156700876E-06</v>
      </c>
      <c r="CL49" s="4">
        <f t="shared" si="13"/>
        <v>1.5943954989703223E-06</v>
      </c>
      <c r="CM49" s="4">
        <f t="shared" si="13"/>
        <v>1.5830450795268956E-06</v>
      </c>
      <c r="CN49" s="4">
        <f t="shared" si="13"/>
        <v>1.5717677783486533E-06</v>
      </c>
      <c r="CO49" s="4">
        <f t="shared" si="13"/>
        <v>1.5605633115106445E-06</v>
      </c>
      <c r="CP49" s="4">
        <f t="shared" si="13"/>
        <v>1.5494313904066521E-06</v>
      </c>
      <c r="CQ49" s="4">
        <f t="shared" si="13"/>
        <v>1.53837172199204E-06</v>
      </c>
      <c r="CR49" s="4">
        <f t="shared" si="13"/>
        <v>1.5273840090173202E-06</v>
      </c>
      <c r="CS49" s="4">
        <f t="shared" si="13"/>
        <v>1.516467950252819E-06</v>
      </c>
      <c r="CT49" s="4">
        <f t="shared" si="13"/>
        <v>1.5056232407048077E-06</v>
      </c>
      <c r="CU49" s="4">
        <f t="shared" si="13"/>
        <v>1.494849571823444E-06</v>
      </c>
      <c r="CV49" s="4">
        <f t="shared" si="13"/>
        <v>1.4841466317028552E-06</v>
      </c>
      <c r="CW49" s="4">
        <f t="shared" si="13"/>
        <v>1.4735141052736795E-06</v>
      </c>
      <c r="CX49" s="4">
        <f t="shared" si="13"/>
        <v>1.4629516744883656E-06</v>
      </c>
      <c r="CY49" s="4">
        <f t="shared" si="13"/>
        <v>1.4524590184995183E-06</v>
      </c>
      <c r="CZ49" s="4"/>
    </row>
    <row r="50" spans="1:104" ht="12.75">
      <c r="A50" t="s">
        <v>34</v>
      </c>
      <c r="B50" s="2">
        <f>(-$B$26*B$54*B$53+$B$27*B$57-$B$28*B$54*B$57+$B$29*B$59+$B$33*B$63*B$59-$B$36*B$54*B$59+2*$B$37*B$59*B$61+$B$38*B$57*B$61-2*$B$39*B$59*B$55-2*$B$40*B$63*B$54+$B$41*B$61)*$B$19</f>
        <v>4.4042894384015044E-07</v>
      </c>
      <c r="C50" s="2">
        <v>4.4042894384015044E-07</v>
      </c>
      <c r="D50" s="2">
        <f aca="true" t="shared" si="14" ref="D50:BO50">(-$B$26*D$54*D$53+$B$27*D$57-$B$28*D$54*D$57+$B$29*D$59+$B$33*D$63*D$59-$B$36*D$54*D$59+2*$B$37*D$59*D$61+$B$38*D$57*D$61-2*$B$39*D$59*D$55-2*$B$40*D$63*D$54+$B$41*D$61)*$B$19</f>
        <v>4.221954230421695E-07</v>
      </c>
      <c r="E50" s="2">
        <f t="shared" si="14"/>
        <v>4.050402920806221E-07</v>
      </c>
      <c r="F50" s="2">
        <f t="shared" si="14"/>
        <v>3.888802812326631E-07</v>
      </c>
      <c r="G50" s="2">
        <f t="shared" si="14"/>
        <v>3.736400325611617E-07</v>
      </c>
      <c r="H50" s="2">
        <f t="shared" si="14"/>
        <v>3.5925121179972387E-07</v>
      </c>
      <c r="I50" s="2">
        <f t="shared" si="14"/>
        <v>3.456517347118198E-07</v>
      </c>
      <c r="J50" s="2">
        <f t="shared" si="14"/>
        <v>3.3278509132947685E-07</v>
      </c>
      <c r="K50" s="2">
        <f t="shared" si="14"/>
        <v>3.205997541400976E-07</v>
      </c>
      <c r="L50" s="2">
        <f t="shared" si="14"/>
        <v>3.0904865848576326E-07</v>
      </c>
      <c r="M50" s="2">
        <f t="shared" si="14"/>
        <v>2.9808874525664764E-07</v>
      </c>
      <c r="N50" s="2">
        <f t="shared" si="14"/>
        <v>2.876805574695726E-07</v>
      </c>
      <c r="O50" s="2">
        <f t="shared" si="14"/>
        <v>2.7778788358076443E-07</v>
      </c>
      <c r="P50" s="2">
        <f t="shared" si="14"/>
        <v>2.683774414338828E-07</v>
      </c>
      <c r="Q50" s="2">
        <f t="shared" si="14"/>
        <v>2.594185976269547E-07</v>
      </c>
      <c r="R50" s="2">
        <f t="shared" si="14"/>
        <v>2.508831178245395E-07</v>
      </c>
      <c r="S50" s="2">
        <f t="shared" si="14"/>
        <v>2.4274494416831074E-07</v>
      </c>
      <c r="T50" s="2">
        <f t="shared" si="14"/>
        <v>2.3497999646986272E-07</v>
      </c>
      <c r="U50" s="2">
        <f t="shared" si="14"/>
        <v>2.2756599431995719E-07</v>
      </c>
      <c r="V50" s="2">
        <f t="shared" si="14"/>
        <v>2.204822976317769E-07</v>
      </c>
      <c r="W50" s="2">
        <f t="shared" si="14"/>
        <v>2.1370976346288213E-07</v>
      </c>
      <c r="X50" s="2">
        <f t="shared" si="14"/>
        <v>2.072306172404232E-07</v>
      </c>
      <c r="Y50" s="2">
        <f t="shared" si="14"/>
        <v>2.0102833675416345E-07</v>
      </c>
      <c r="Z50" s="2">
        <f t="shared" si="14"/>
        <v>1.9508754748817254E-07</v>
      </c>
      <c r="AA50" s="2">
        <f t="shared" si="14"/>
        <v>1.8939392803980744E-07</v>
      </c>
      <c r="AB50" s="2">
        <f t="shared" si="14"/>
        <v>1.839341245280836E-07</v>
      </c>
      <c r="AC50" s="2">
        <f t="shared" si="14"/>
        <v>1.7869567302636883E-07</v>
      </c>
      <c r="AD50" s="2">
        <f t="shared" si="14"/>
        <v>1.7366692916951535E-07</v>
      </c>
      <c r="AE50" s="2">
        <f t="shared" si="14"/>
        <v>1.6883700418563686E-07</v>
      </c>
      <c r="AF50" s="2">
        <f t="shared" si="14"/>
        <v>1.6419570668988225E-07</v>
      </c>
      <c r="AG50" s="2">
        <f t="shared" si="14"/>
        <v>1.5973348965357953E-07</v>
      </c>
      <c r="AH50" s="2">
        <f t="shared" si="14"/>
        <v>1.5544140202856274E-07</v>
      </c>
      <c r="AI50" s="2">
        <f t="shared" si="14"/>
        <v>1.5131104456467044E-07</v>
      </c>
      <c r="AJ50" s="2">
        <f t="shared" si="14"/>
        <v>1.4733452940942674E-07</v>
      </c>
      <c r="AK50" s="2">
        <f t="shared" si="14"/>
        <v>1.435044431237491E-07</v>
      </c>
      <c r="AL50" s="2">
        <f t="shared" si="14"/>
        <v>1.3981381278698373E-07</v>
      </c>
      <c r="AM50" s="2">
        <f t="shared" si="14"/>
        <v>1.362560748993513E-07</v>
      </c>
      <c r="AN50" s="2">
        <f t="shared" si="14"/>
        <v>1.3282504682059862E-07</v>
      </c>
      <c r="AO50" s="2">
        <f t="shared" si="14"/>
        <v>1.2951490051080927E-07</v>
      </c>
      <c r="AP50" s="2">
        <f t="shared" si="14"/>
        <v>1.2632013836337997E-07</v>
      </c>
      <c r="AQ50" s="2">
        <f t="shared" si="14"/>
        <v>1.2323557094150463E-07</v>
      </c>
      <c r="AR50" s="2">
        <f t="shared" si="14"/>
        <v>1.2025629644845718E-07</v>
      </c>
      <c r="AS50" s="2">
        <f t="shared" si="14"/>
        <v>1.1737768177882188E-07</v>
      </c>
      <c r="AT50" s="2">
        <f t="shared" si="14"/>
        <v>1.1459534501283305E-07</v>
      </c>
      <c r="AU50" s="2">
        <f t="shared" si="14"/>
        <v>1.1190513922937812E-07</v>
      </c>
      <c r="AV50" s="2">
        <f t="shared" si="14"/>
        <v>1.0930313752517801E-07</v>
      </c>
      <c r="AW50" s="2">
        <f t="shared" si="14"/>
        <v>1.0678561913835193E-07</v>
      </c>
      <c r="AX50" s="2">
        <f t="shared" si="14"/>
        <v>1.0434905658415214E-07</v>
      </c>
      <c r="AY50" s="2">
        <f t="shared" si="14"/>
        <v>1.0199010371923443E-07</v>
      </c>
      <c r="AZ50" s="2">
        <f t="shared" si="14"/>
        <v>9.970558465853826E-08</v>
      </c>
      <c r="BA50" s="2">
        <f t="shared" si="14"/>
        <v>9.749248347577014E-08</v>
      </c>
      <c r="BB50" s="2">
        <f t="shared" si="14"/>
        <v>9.534793462471332E-08</v>
      </c>
      <c r="BC50" s="2">
        <f t="shared" si="14"/>
        <v>9.326921402419568E-08</v>
      </c>
      <c r="BD50" s="2">
        <f t="shared" si="14"/>
        <v>9.125373075460363E-08</v>
      </c>
      <c r="BE50" s="2">
        <f t="shared" si="14"/>
        <v>8.92990193183953E-08</v>
      </c>
      <c r="BF50" s="2">
        <f t="shared" si="14"/>
        <v>8.74027324211889E-08</v>
      </c>
      <c r="BG50" s="2">
        <f t="shared" si="14"/>
        <v>8.556263423373353E-08</v>
      </c>
      <c r="BH50" s="2">
        <f t="shared" si="14"/>
        <v>8.377659409844461E-08</v>
      </c>
      <c r="BI50" s="2">
        <f t="shared" si="14"/>
        <v>8.204258064724853E-08</v>
      </c>
      <c r="BJ50" s="2">
        <f t="shared" si="14"/>
        <v>8.035865630025582E-08</v>
      </c>
      <c r="BK50" s="2">
        <f t="shared" si="14"/>
        <v>7.872297211730314E-08</v>
      </c>
      <c r="BL50" s="2">
        <f t="shared" si="14"/>
        <v>7.713376297669615E-08</v>
      </c>
      <c r="BM50" s="2">
        <f t="shared" si="14"/>
        <v>7.558934305756878E-08</v>
      </c>
      <c r="BN50" s="2">
        <f t="shared" si="14"/>
        <v>7.408810160417193E-08</v>
      </c>
      <c r="BO50" s="2">
        <f t="shared" si="14"/>
        <v>7.262849895213432E-08</v>
      </c>
      <c r="BP50" s="2">
        <f aca="true" t="shared" si="15" ref="BP50:CY50">(-$B$26*BP$54*BP$53+$B$27*BP$57-$B$28*BP$54*BP$57+$B$29*BP$59+$B$33*BP$63*BP$59-$B$36*BP$54*BP$59+2*$B$37*BP$59*BP$61+$B$38*BP$57*BP$61-2*$B$39*BP$59*BP$55-2*$B$40*BP$63*BP$54+$B$41*BP$61)*$B$19</f>
        <v>7.120906279831525E-08</v>
      </c>
      <c r="BQ50" s="2">
        <f t="shared" si="15"/>
        <v>6.98283846973089E-08</v>
      </c>
      <c r="BR50" s="2">
        <f t="shared" si="15"/>
        <v>6.848511676897516E-08</v>
      </c>
      <c r="BS50" s="2">
        <f t="shared" si="15"/>
        <v>6.717796860257499E-08</v>
      </c>
      <c r="BT50" s="2">
        <f t="shared" si="15"/>
        <v>6.590570434418901E-08</v>
      </c>
      <c r="BU50" s="2">
        <f t="shared" si="15"/>
        <v>6.466713995510576E-08</v>
      </c>
      <c r="BV50" s="2">
        <f t="shared" si="15"/>
        <v>6.34611406297905E-08</v>
      </c>
      <c r="BW50" s="2">
        <f t="shared" si="15"/>
        <v>6.228661836289267E-08</v>
      </c>
      <c r="BX50" s="2">
        <f t="shared" si="15"/>
        <v>6.114252965552787E-08</v>
      </c>
      <c r="BY50" s="2">
        <f t="shared" si="15"/>
        <v>6.00278733517849E-08</v>
      </c>
      <c r="BZ50" s="2">
        <f t="shared" si="15"/>
        <v>5.894168859706575E-08</v>
      </c>
      <c r="CA50" s="2">
        <f t="shared" si="15"/>
        <v>5.788305291046992E-08</v>
      </c>
      <c r="CB50" s="2">
        <f t="shared" si="15"/>
        <v>5.685108036399121E-08</v>
      </c>
      <c r="CC50" s="2">
        <f t="shared" si="15"/>
        <v>5.584491986180772E-08</v>
      </c>
      <c r="CD50" s="2">
        <f t="shared" si="15"/>
        <v>5.486375351341741E-08</v>
      </c>
      <c r="CE50" s="2">
        <f t="shared" si="15"/>
        <v>5.390679509480875E-08</v>
      </c>
      <c r="CF50" s="2">
        <f t="shared" si="15"/>
        <v>5.297328859225594E-08</v>
      </c>
      <c r="CG50" s="2">
        <f t="shared" si="15"/>
        <v>5.206250682370224E-08</v>
      </c>
      <c r="CH50" s="2">
        <f t="shared" si="15"/>
        <v>5.117375013303608E-08</v>
      </c>
      <c r="CI50" s="2">
        <f t="shared" si="15"/>
        <v>5.0306345152883393E-08</v>
      </c>
      <c r="CJ50" s="2">
        <f t="shared" si="15"/>
        <v>4.945964363183303E-08</v>
      </c>
      <c r="CK50" s="2">
        <f t="shared" si="15"/>
        <v>4.8633021322283946E-08</v>
      </c>
      <c r="CL50" s="2">
        <f t="shared" si="15"/>
        <v>4.7825876925354955E-08</v>
      </c>
      <c r="CM50" s="2">
        <f t="shared" si="15"/>
        <v>4.703763108953208E-08</v>
      </c>
      <c r="CN50" s="2">
        <f t="shared" si="15"/>
        <v>4.626772545994387E-08</v>
      </c>
      <c r="CO50" s="2">
        <f t="shared" si="15"/>
        <v>4.5515621775357625E-08</v>
      </c>
      <c r="CP50" s="2">
        <f t="shared" si="15"/>
        <v>4.478080101017517E-08</v>
      </c>
      <c r="CQ50" s="2">
        <f t="shared" si="15"/>
        <v>4.406276255888078E-08</v>
      </c>
      <c r="CR50" s="2">
        <f t="shared" si="15"/>
        <v>4.3361023460555E-08</v>
      </c>
      <c r="CS50" s="2">
        <f t="shared" si="15"/>
        <v>4.2675117661218235E-08</v>
      </c>
      <c r="CT50" s="2">
        <f t="shared" si="15"/>
        <v>4.200459531190724E-08</v>
      </c>
      <c r="CU50" s="2">
        <f t="shared" si="15"/>
        <v>4.134902210051807E-08</v>
      </c>
      <c r="CV50" s="2">
        <f t="shared" si="15"/>
        <v>4.0707978615569755E-08</v>
      </c>
      <c r="CW50" s="2">
        <f t="shared" si="15"/>
        <v>4.008105974015592E-08</v>
      </c>
      <c r="CX50" s="2">
        <f t="shared" si="15"/>
        <v>3.9467874074456816E-08</v>
      </c>
      <c r="CY50" s="2">
        <f t="shared" si="15"/>
        <v>3.8868043385282344E-08</v>
      </c>
      <c r="CZ50" s="2"/>
    </row>
    <row r="51" spans="1:104" s="3" customFormat="1" ht="15">
      <c r="A51" s="3" t="s">
        <v>3</v>
      </c>
      <c r="B51" s="4">
        <f>$B$15/(70.906*1000)</f>
        <v>5.6412715426057034E-05</v>
      </c>
      <c r="C51" s="4">
        <v>5.6412715426057034E-05</v>
      </c>
      <c r="D51" s="4">
        <f>IF(C51+C50&gt;=0,IF($B$17=1,$B$51,C51+C50),#VALUE!)</f>
        <v>5.685314436989719E-05</v>
      </c>
      <c r="E51" s="4">
        <f aca="true" t="shared" si="16" ref="E51:BP51">IF(D51+D50&gt;=0,IF($B$17=1,$B$51,D51+D50),#VALUE!)</f>
        <v>5.727533979293936E-05</v>
      </c>
      <c r="F51" s="4">
        <f t="shared" si="16"/>
        <v>5.768038008501998E-05</v>
      </c>
      <c r="G51" s="4">
        <f t="shared" si="16"/>
        <v>5.806926036625264E-05</v>
      </c>
      <c r="H51" s="4">
        <f t="shared" si="16"/>
        <v>5.8442900398813804E-05</v>
      </c>
      <c r="I51" s="4">
        <f t="shared" si="16"/>
        <v>5.8802151610613526E-05</v>
      </c>
      <c r="J51" s="4">
        <f t="shared" si="16"/>
        <v>5.914780334532535E-05</v>
      </c>
      <c r="K51" s="4">
        <f t="shared" si="16"/>
        <v>5.9480588436654824E-05</v>
      </c>
      <c r="L51" s="4">
        <f t="shared" si="16"/>
        <v>5.980118819079492E-05</v>
      </c>
      <c r="M51" s="4">
        <f t="shared" si="16"/>
        <v>6.0110236849280686E-05</v>
      </c>
      <c r="N51" s="4">
        <f t="shared" si="16"/>
        <v>6.0408325594537336E-05</v>
      </c>
      <c r="O51" s="4">
        <f t="shared" si="16"/>
        <v>6.0696006152006906E-05</v>
      </c>
      <c r="P51" s="4">
        <f t="shared" si="16"/>
        <v>6.097379403558767E-05</v>
      </c>
      <c r="Q51" s="4">
        <f t="shared" si="16"/>
        <v>6.124217147702155E-05</v>
      </c>
      <c r="R51" s="4">
        <f t="shared" si="16"/>
        <v>6.15015900746485E-05</v>
      </c>
      <c r="S51" s="4">
        <f t="shared" si="16"/>
        <v>6.175247319247304E-05</v>
      </c>
      <c r="T51" s="4">
        <f t="shared" si="16"/>
        <v>6.199521813664135E-05</v>
      </c>
      <c r="U51" s="4">
        <f t="shared" si="16"/>
        <v>6.223019813311121E-05</v>
      </c>
      <c r="V51" s="4">
        <f t="shared" si="16"/>
        <v>6.245776412743117E-05</v>
      </c>
      <c r="W51" s="4">
        <f t="shared" si="16"/>
        <v>6.267824642506294E-05</v>
      </c>
      <c r="X51" s="4">
        <f t="shared" si="16"/>
        <v>6.289195618852582E-05</v>
      </c>
      <c r="Y51" s="4">
        <f t="shared" si="16"/>
        <v>6.309918680576625E-05</v>
      </c>
      <c r="Z51" s="4">
        <f t="shared" si="16"/>
        <v>6.330021514252041E-05</v>
      </c>
      <c r="AA51" s="4">
        <f t="shared" si="16"/>
        <v>6.349530269000858E-05</v>
      </c>
      <c r="AB51" s="4">
        <f t="shared" si="16"/>
        <v>6.36846966180484E-05</v>
      </c>
      <c r="AC51" s="4">
        <f t="shared" si="16"/>
        <v>6.386863074257649E-05</v>
      </c>
      <c r="AD51" s="4">
        <f t="shared" si="16"/>
        <v>6.404732641560286E-05</v>
      </c>
      <c r="AE51" s="4">
        <f t="shared" si="16"/>
        <v>6.422099334477237E-05</v>
      </c>
      <c r="AF51" s="4">
        <f t="shared" si="16"/>
        <v>6.4389830348958E-05</v>
      </c>
      <c r="AG51" s="4">
        <f t="shared" si="16"/>
        <v>6.455402605564789E-05</v>
      </c>
      <c r="AH51" s="4">
        <f t="shared" si="16"/>
        <v>6.471375954530147E-05</v>
      </c>
      <c r="AI51" s="4">
        <f t="shared" si="16"/>
        <v>6.486920094733003E-05</v>
      </c>
      <c r="AJ51" s="4">
        <f t="shared" si="16"/>
        <v>6.50205119918947E-05</v>
      </c>
      <c r="AK51" s="4">
        <f t="shared" si="16"/>
        <v>6.516784652130414E-05</v>
      </c>
      <c r="AL51" s="4">
        <f t="shared" si="16"/>
        <v>6.531135096442789E-05</v>
      </c>
      <c r="AM51" s="4">
        <f t="shared" si="16"/>
        <v>6.545116477721487E-05</v>
      </c>
      <c r="AN51" s="4">
        <f t="shared" si="16"/>
        <v>6.558742085211422E-05</v>
      </c>
      <c r="AO51" s="4">
        <f t="shared" si="16"/>
        <v>6.572024589893481E-05</v>
      </c>
      <c r="AP51" s="4">
        <f t="shared" si="16"/>
        <v>6.584976079944562E-05</v>
      </c>
      <c r="AQ51" s="4">
        <f t="shared" si="16"/>
        <v>6.597608093780899E-05</v>
      </c>
      <c r="AR51" s="4">
        <f t="shared" si="16"/>
        <v>6.60993165087505E-05</v>
      </c>
      <c r="AS51" s="4">
        <f t="shared" si="16"/>
        <v>6.621957280519895E-05</v>
      </c>
      <c r="AT51" s="4">
        <f t="shared" si="16"/>
        <v>6.633695048697778E-05</v>
      </c>
      <c r="AU51" s="4">
        <f t="shared" si="16"/>
        <v>6.645154583199061E-05</v>
      </c>
      <c r="AV51" s="4">
        <f t="shared" si="16"/>
        <v>6.656345097122E-05</v>
      </c>
      <c r="AW51" s="4">
        <f t="shared" si="16"/>
        <v>6.667275410874518E-05</v>
      </c>
      <c r="AX51" s="4">
        <f t="shared" si="16"/>
        <v>6.677953972788353E-05</v>
      </c>
      <c r="AY51" s="4">
        <f t="shared" si="16"/>
        <v>6.688388878446768E-05</v>
      </c>
      <c r="AZ51" s="4">
        <f t="shared" si="16"/>
        <v>6.698587888818692E-05</v>
      </c>
      <c r="BA51" s="4">
        <f t="shared" si="16"/>
        <v>6.708558447284546E-05</v>
      </c>
      <c r="BB51" s="4">
        <f t="shared" si="16"/>
        <v>6.718307695632124E-05</v>
      </c>
      <c r="BC51" s="4">
        <f t="shared" si="16"/>
        <v>6.727842489094596E-05</v>
      </c>
      <c r="BD51" s="4">
        <f t="shared" si="16"/>
        <v>6.737169410497016E-05</v>
      </c>
      <c r="BE51" s="4">
        <f t="shared" si="16"/>
        <v>6.746294783572476E-05</v>
      </c>
      <c r="BF51" s="4">
        <f t="shared" si="16"/>
        <v>6.755224685504315E-05</v>
      </c>
      <c r="BG51" s="4">
        <f t="shared" si="16"/>
        <v>6.763964958746434E-05</v>
      </c>
      <c r="BH51" s="4">
        <f t="shared" si="16"/>
        <v>6.772521222169807E-05</v>
      </c>
      <c r="BI51" s="4">
        <f t="shared" si="16"/>
        <v>6.780898881579651E-05</v>
      </c>
      <c r="BJ51" s="4">
        <f t="shared" si="16"/>
        <v>6.789103139644376E-05</v>
      </c>
      <c r="BK51" s="4">
        <f t="shared" si="16"/>
        <v>6.797139005274401E-05</v>
      </c>
      <c r="BL51" s="4">
        <f t="shared" si="16"/>
        <v>6.805011302486132E-05</v>
      </c>
      <c r="BM51" s="4">
        <f t="shared" si="16"/>
        <v>6.812724678783802E-05</v>
      </c>
      <c r="BN51" s="4">
        <f t="shared" si="16"/>
        <v>6.820283613089558E-05</v>
      </c>
      <c r="BO51" s="4">
        <f t="shared" si="16"/>
        <v>6.827692423249976E-05</v>
      </c>
      <c r="BP51" s="4">
        <f t="shared" si="16"/>
        <v>6.83495527314519E-05</v>
      </c>
      <c r="BQ51" s="4">
        <f aca="true" t="shared" si="17" ref="BQ51:CY51">IF(BP51+BP50&gt;=0,IF($B$17=1,$B$51,BP51+BP50),#VALUE!)</f>
        <v>6.842076179425021E-05</v>
      </c>
      <c r="BR51" s="4">
        <f t="shared" si="17"/>
        <v>6.849059017894752E-05</v>
      </c>
      <c r="BS51" s="4">
        <f t="shared" si="17"/>
        <v>6.85590752957165E-05</v>
      </c>
      <c r="BT51" s="4">
        <f t="shared" si="17"/>
        <v>6.862625326431908E-05</v>
      </c>
      <c r="BU51" s="4">
        <f t="shared" si="17"/>
        <v>6.869215896866326E-05</v>
      </c>
      <c r="BV51" s="4">
        <f t="shared" si="17"/>
        <v>6.875682610861837E-05</v>
      </c>
      <c r="BW51" s="4">
        <f t="shared" si="17"/>
        <v>6.882028724924816E-05</v>
      </c>
      <c r="BX51" s="4">
        <f t="shared" si="17"/>
        <v>6.888257386761105E-05</v>
      </c>
      <c r="BY51" s="4">
        <f t="shared" si="17"/>
        <v>6.894371639726658E-05</v>
      </c>
      <c r="BZ51" s="4">
        <f t="shared" si="17"/>
        <v>6.900374427061836E-05</v>
      </c>
      <c r="CA51" s="4">
        <f t="shared" si="17"/>
        <v>6.906268595921542E-05</v>
      </c>
      <c r="CB51" s="4">
        <f t="shared" si="17"/>
        <v>6.91205690121259E-05</v>
      </c>
      <c r="CC51" s="4">
        <f t="shared" si="17"/>
        <v>6.91774200924899E-05</v>
      </c>
      <c r="CD51" s="4">
        <f t="shared" si="17"/>
        <v>6.92332650123517E-05</v>
      </c>
      <c r="CE51" s="4">
        <f t="shared" si="17"/>
        <v>6.928812876586511E-05</v>
      </c>
      <c r="CF51" s="4">
        <f t="shared" si="17"/>
        <v>6.934203556095991E-05</v>
      </c>
      <c r="CG51" s="4">
        <f t="shared" si="17"/>
        <v>6.939500884955216E-05</v>
      </c>
      <c r="CH51" s="4">
        <f t="shared" si="17"/>
        <v>6.944707135637586E-05</v>
      </c>
      <c r="CI51" s="4">
        <f t="shared" si="17"/>
        <v>6.949824510650889E-05</v>
      </c>
      <c r="CJ51" s="4">
        <f t="shared" si="17"/>
        <v>6.954855145166178E-05</v>
      </c>
      <c r="CK51" s="4">
        <f t="shared" si="17"/>
        <v>6.959801109529361E-05</v>
      </c>
      <c r="CL51" s="4">
        <f t="shared" si="17"/>
        <v>6.96466441166159E-05</v>
      </c>
      <c r="CM51" s="4">
        <f t="shared" si="17"/>
        <v>6.969446999354125E-05</v>
      </c>
      <c r="CN51" s="4">
        <f t="shared" si="17"/>
        <v>6.974150762463079E-05</v>
      </c>
      <c r="CO51" s="4">
        <f t="shared" si="17"/>
        <v>6.978777535009073E-05</v>
      </c>
      <c r="CP51" s="4">
        <f t="shared" si="17"/>
        <v>6.983329097186609E-05</v>
      </c>
      <c r="CQ51" s="4">
        <f t="shared" si="17"/>
        <v>6.987807177287627E-05</v>
      </c>
      <c r="CR51" s="4">
        <f t="shared" si="17"/>
        <v>6.992213453543515E-05</v>
      </c>
      <c r="CS51" s="4">
        <f t="shared" si="17"/>
        <v>6.99654955588957E-05</v>
      </c>
      <c r="CT51" s="4">
        <f t="shared" si="17"/>
        <v>7.000817067655692E-05</v>
      </c>
      <c r="CU51" s="4">
        <f t="shared" si="17"/>
        <v>7.005017527186883E-05</v>
      </c>
      <c r="CV51" s="4">
        <f t="shared" si="17"/>
        <v>7.009152429396935E-05</v>
      </c>
      <c r="CW51" s="4">
        <f t="shared" si="17"/>
        <v>7.013223227258493E-05</v>
      </c>
      <c r="CX51" s="4">
        <f t="shared" si="17"/>
        <v>7.017231333232508E-05</v>
      </c>
      <c r="CY51" s="4">
        <f t="shared" si="17"/>
        <v>7.021178120639955E-05</v>
      </c>
      <c r="CZ51" s="4"/>
    </row>
    <row r="52" spans="1:104" ht="15">
      <c r="A52" t="s">
        <v>32</v>
      </c>
      <c r="B52" s="2">
        <f>IF($B$16=0,B$51,B$51/$B$16)</f>
        <v>1.8804238475352344E-06</v>
      </c>
      <c r="C52" s="2">
        <v>1.8804238475352344E-06</v>
      </c>
      <c r="D52" s="2">
        <f aca="true" t="shared" si="18" ref="D52:BO52">IF($B$16=0,D$51,D$51/$B$16)</f>
        <v>1.8951048123299062E-06</v>
      </c>
      <c r="E52" s="2">
        <f t="shared" si="18"/>
        <v>1.909177993097979E-06</v>
      </c>
      <c r="F52" s="2">
        <f t="shared" si="18"/>
        <v>1.9226793361673325E-06</v>
      </c>
      <c r="G52" s="2">
        <f t="shared" si="18"/>
        <v>1.9356420122084214E-06</v>
      </c>
      <c r="H52" s="2">
        <f t="shared" si="18"/>
        <v>1.94809667996046E-06</v>
      </c>
      <c r="I52" s="2">
        <f t="shared" si="18"/>
        <v>1.960071720353784E-06</v>
      </c>
      <c r="J52" s="2">
        <f t="shared" si="18"/>
        <v>1.9715934448441783E-06</v>
      </c>
      <c r="K52" s="2">
        <f t="shared" si="18"/>
        <v>1.9826862812218275E-06</v>
      </c>
      <c r="L52" s="2">
        <f t="shared" si="18"/>
        <v>1.993372939693164E-06</v>
      </c>
      <c r="M52" s="2">
        <f t="shared" si="18"/>
        <v>2.0036745616426896E-06</v>
      </c>
      <c r="N52" s="2">
        <f t="shared" si="18"/>
        <v>2.0136108531512445E-06</v>
      </c>
      <c r="O52" s="2">
        <f t="shared" si="18"/>
        <v>2.0232002050668967E-06</v>
      </c>
      <c r="P52" s="2">
        <f t="shared" si="18"/>
        <v>2.0324598011862556E-06</v>
      </c>
      <c r="Q52" s="2">
        <f t="shared" si="18"/>
        <v>2.0414057159007185E-06</v>
      </c>
      <c r="R52" s="2">
        <f t="shared" si="18"/>
        <v>2.0500530024882836E-06</v>
      </c>
      <c r="S52" s="2">
        <f t="shared" si="18"/>
        <v>2.0584157730824345E-06</v>
      </c>
      <c r="T52" s="2">
        <f t="shared" si="18"/>
        <v>2.0665072712213782E-06</v>
      </c>
      <c r="U52" s="2">
        <f t="shared" si="18"/>
        <v>2.0743399377703736E-06</v>
      </c>
      <c r="V52" s="2">
        <f t="shared" si="18"/>
        <v>2.0819254709143723E-06</v>
      </c>
      <c r="W52" s="2">
        <f t="shared" si="18"/>
        <v>2.0892748808354315E-06</v>
      </c>
      <c r="X52" s="2">
        <f t="shared" si="18"/>
        <v>2.0963985396175275E-06</v>
      </c>
      <c r="Y52" s="2">
        <f t="shared" si="18"/>
        <v>2.103306226858875E-06</v>
      </c>
      <c r="Z52" s="2">
        <f t="shared" si="18"/>
        <v>2.110007171417347E-06</v>
      </c>
      <c r="AA52" s="2">
        <f t="shared" si="18"/>
        <v>2.116510089666953E-06</v>
      </c>
      <c r="AB52" s="2">
        <f t="shared" si="18"/>
        <v>2.1228232206016134E-06</v>
      </c>
      <c r="AC52" s="2">
        <f t="shared" si="18"/>
        <v>2.128954358085883E-06</v>
      </c>
      <c r="AD52" s="2">
        <f t="shared" si="18"/>
        <v>2.1349108805200953E-06</v>
      </c>
      <c r="AE52" s="2">
        <f t="shared" si="18"/>
        <v>2.140699778159079E-06</v>
      </c>
      <c r="AF52" s="2">
        <f t="shared" si="18"/>
        <v>2.1463276782986E-06</v>
      </c>
      <c r="AG52" s="2">
        <f t="shared" si="18"/>
        <v>2.1518008685215966E-06</v>
      </c>
      <c r="AH52" s="2">
        <f t="shared" si="18"/>
        <v>2.1571253181767154E-06</v>
      </c>
      <c r="AI52" s="2">
        <f t="shared" si="18"/>
        <v>2.1623066982443343E-06</v>
      </c>
      <c r="AJ52" s="2">
        <f t="shared" si="18"/>
        <v>2.1673503997298234E-06</v>
      </c>
      <c r="AK52" s="2">
        <f t="shared" si="18"/>
        <v>2.172261550710138E-06</v>
      </c>
      <c r="AL52" s="2">
        <f t="shared" si="18"/>
        <v>2.1770450321475963E-06</v>
      </c>
      <c r="AM52" s="2">
        <f t="shared" si="18"/>
        <v>2.181705492573829E-06</v>
      </c>
      <c r="AN52" s="2">
        <f t="shared" si="18"/>
        <v>2.1862473617371407E-06</v>
      </c>
      <c r="AO52" s="2">
        <f t="shared" si="18"/>
        <v>2.190674863297827E-06</v>
      </c>
      <c r="AP52" s="2">
        <f t="shared" si="18"/>
        <v>2.194992026648187E-06</v>
      </c>
      <c r="AQ52" s="2">
        <f t="shared" si="18"/>
        <v>2.1992026979269666E-06</v>
      </c>
      <c r="AR52" s="2">
        <f t="shared" si="18"/>
        <v>2.2033105502916835E-06</v>
      </c>
      <c r="AS52" s="2">
        <f t="shared" si="18"/>
        <v>2.2073190935066317E-06</v>
      </c>
      <c r="AT52" s="2">
        <f t="shared" si="18"/>
        <v>2.2112316828992594E-06</v>
      </c>
      <c r="AU52" s="2">
        <f t="shared" si="18"/>
        <v>2.2150515277330204E-06</v>
      </c>
      <c r="AV52" s="2">
        <f t="shared" si="18"/>
        <v>2.2187816990406665E-06</v>
      </c>
      <c r="AW52" s="2">
        <f t="shared" si="18"/>
        <v>2.2224251369581724E-06</v>
      </c>
      <c r="AX52" s="2">
        <f t="shared" si="18"/>
        <v>2.2259846575961177E-06</v>
      </c>
      <c r="AY52" s="2">
        <f t="shared" si="18"/>
        <v>2.229462959482256E-06</v>
      </c>
      <c r="AZ52" s="2">
        <f t="shared" si="18"/>
        <v>2.2328626296062305E-06</v>
      </c>
      <c r="BA52" s="2">
        <f t="shared" si="18"/>
        <v>2.2361861490948485E-06</v>
      </c>
      <c r="BB52" s="2">
        <f t="shared" si="18"/>
        <v>2.2394358985440413E-06</v>
      </c>
      <c r="BC52" s="2">
        <f t="shared" si="18"/>
        <v>2.242614163031532E-06</v>
      </c>
      <c r="BD52" s="2">
        <f t="shared" si="18"/>
        <v>2.2457231368323386E-06</v>
      </c>
      <c r="BE52" s="2">
        <f t="shared" si="18"/>
        <v>2.248764927857492E-06</v>
      </c>
      <c r="BF52" s="2">
        <f t="shared" si="18"/>
        <v>2.251741561834772E-06</v>
      </c>
      <c r="BG52" s="2">
        <f t="shared" si="18"/>
        <v>2.2546549862488114E-06</v>
      </c>
      <c r="BH52" s="2">
        <f t="shared" si="18"/>
        <v>2.257507074056602E-06</v>
      </c>
      <c r="BI52" s="2">
        <f t="shared" si="18"/>
        <v>2.260299627193217E-06</v>
      </c>
      <c r="BJ52" s="2">
        <f t="shared" si="18"/>
        <v>2.2630343798814585E-06</v>
      </c>
      <c r="BK52" s="2">
        <f t="shared" si="18"/>
        <v>2.2657130017581337E-06</v>
      </c>
      <c r="BL52" s="2">
        <f t="shared" si="18"/>
        <v>2.2683371008287106E-06</v>
      </c>
      <c r="BM52" s="2">
        <f t="shared" si="18"/>
        <v>2.270908226261267E-06</v>
      </c>
      <c r="BN52" s="2">
        <f t="shared" si="18"/>
        <v>2.2734278710298525E-06</v>
      </c>
      <c r="BO52" s="2">
        <f t="shared" si="18"/>
        <v>2.2758974744166585E-06</v>
      </c>
      <c r="BP52" s="2">
        <f aca="true" t="shared" si="19" ref="BP52:CY52">IF($B$16=0,BP$51,BP$51/$B$16)</f>
        <v>2.27831842438173E-06</v>
      </c>
      <c r="BQ52" s="2">
        <f t="shared" si="19"/>
        <v>2.28069205980834E-06</v>
      </c>
      <c r="BR52" s="2">
        <f t="shared" si="19"/>
        <v>2.283019672631584E-06</v>
      </c>
      <c r="BS52" s="2">
        <f t="shared" si="19"/>
        <v>2.2853025098572165E-06</v>
      </c>
      <c r="BT52" s="2">
        <f t="shared" si="19"/>
        <v>2.287541775477303E-06</v>
      </c>
      <c r="BU52" s="2">
        <f t="shared" si="19"/>
        <v>2.2897386322887754E-06</v>
      </c>
      <c r="BV52" s="2">
        <f t="shared" si="19"/>
        <v>2.291894203620612E-06</v>
      </c>
      <c r="BW52" s="2">
        <f t="shared" si="19"/>
        <v>2.2940095749749385E-06</v>
      </c>
      <c r="BX52" s="2">
        <f t="shared" si="19"/>
        <v>2.296085795587035E-06</v>
      </c>
      <c r="BY52" s="2">
        <f t="shared" si="19"/>
        <v>2.298123879908886E-06</v>
      </c>
      <c r="BZ52" s="2">
        <f t="shared" si="19"/>
        <v>2.300124809020612E-06</v>
      </c>
      <c r="CA52" s="2">
        <f t="shared" si="19"/>
        <v>2.3020895319738475E-06</v>
      </c>
      <c r="CB52" s="2">
        <f t="shared" si="19"/>
        <v>2.3040189670708634E-06</v>
      </c>
      <c r="CC52" s="2">
        <f t="shared" si="19"/>
        <v>2.3059140030829964E-06</v>
      </c>
      <c r="CD52" s="2">
        <f t="shared" si="19"/>
        <v>2.307775500411723E-06</v>
      </c>
      <c r="CE52" s="2">
        <f t="shared" si="19"/>
        <v>2.3096042921955034E-06</v>
      </c>
      <c r="CF52" s="2">
        <f t="shared" si="19"/>
        <v>2.3114011853653304E-06</v>
      </c>
      <c r="CG52" s="2">
        <f t="shared" si="19"/>
        <v>2.313166961651739E-06</v>
      </c>
      <c r="CH52" s="2">
        <f t="shared" si="19"/>
        <v>2.314902378545862E-06</v>
      </c>
      <c r="CI52" s="2">
        <f t="shared" si="19"/>
        <v>2.316608170216963E-06</v>
      </c>
      <c r="CJ52" s="2">
        <f t="shared" si="19"/>
        <v>2.318285048388726E-06</v>
      </c>
      <c r="CK52" s="2">
        <f t="shared" si="19"/>
        <v>2.3199337031764535E-06</v>
      </c>
      <c r="CL52" s="2">
        <f t="shared" si="19"/>
        <v>2.3215548038871967E-06</v>
      </c>
      <c r="CM52" s="2">
        <f t="shared" si="19"/>
        <v>2.3231489997847085E-06</v>
      </c>
      <c r="CN52" s="2">
        <f t="shared" si="19"/>
        <v>2.3247169208210264E-06</v>
      </c>
      <c r="CO52" s="2">
        <f t="shared" si="19"/>
        <v>2.3262591783363576E-06</v>
      </c>
      <c r="CP52" s="2">
        <f t="shared" si="19"/>
        <v>2.3277763657288694E-06</v>
      </c>
      <c r="CQ52" s="2">
        <f t="shared" si="19"/>
        <v>2.3292690590958756E-06</v>
      </c>
      <c r="CR52" s="2">
        <f t="shared" si="19"/>
        <v>2.3307378178478383E-06</v>
      </c>
      <c r="CS52" s="2">
        <f t="shared" si="19"/>
        <v>2.3321831852965236E-06</v>
      </c>
      <c r="CT52" s="2">
        <f t="shared" si="19"/>
        <v>2.3336056892185643E-06</v>
      </c>
      <c r="CU52" s="2">
        <f t="shared" si="19"/>
        <v>2.335005842395628E-06</v>
      </c>
      <c r="CV52" s="2">
        <f t="shared" si="19"/>
        <v>2.336384143132312E-06</v>
      </c>
      <c r="CW52" s="2">
        <f t="shared" si="19"/>
        <v>2.3377410757528307E-06</v>
      </c>
      <c r="CX52" s="2">
        <f t="shared" si="19"/>
        <v>2.339077111077503E-06</v>
      </c>
      <c r="CY52" s="2">
        <f t="shared" si="19"/>
        <v>2.3403927068799847E-06</v>
      </c>
      <c r="CZ52" s="2"/>
    </row>
    <row r="53" spans="1:104" ht="15">
      <c r="A53" t="s">
        <v>65</v>
      </c>
      <c r="B53" s="2">
        <f>B$49/(1+10^(0.000103*$B$11*$B$11-0.0921*$B$11+27.6-$B$12))</f>
        <v>4.4919120165831997E-08</v>
      </c>
      <c r="C53" s="2">
        <v>4.4919120165831997E-08</v>
      </c>
      <c r="D53" s="2">
        <f aca="true" t="shared" si="20" ref="D53:BO53">D$49/(1+10^(0.000103*$B$11*$B$11-0.0921*$B$11+27.6-$B$12))</f>
        <v>4.4660025414623014E-08</v>
      </c>
      <c r="E53" s="2">
        <f t="shared" si="20"/>
        <v>4.440041470858906E-08</v>
      </c>
      <c r="F53" s="2">
        <f t="shared" si="20"/>
        <v>4.414039718336003E-08</v>
      </c>
      <c r="G53" s="2">
        <f t="shared" si="20"/>
        <v>4.388007507845261E-08</v>
      </c>
      <c r="H53" s="2">
        <f t="shared" si="20"/>
        <v>4.361954424365555E-08</v>
      </c>
      <c r="I53" s="2">
        <f t="shared" si="20"/>
        <v>4.3358894599571415E-08</v>
      </c>
      <c r="J53" s="2">
        <f t="shared" si="20"/>
        <v>4.309821055727792E-08</v>
      </c>
      <c r="K53" s="2">
        <f t="shared" si="20"/>
        <v>4.283757140144974E-08</v>
      </c>
      <c r="L53" s="2">
        <f t="shared" si="20"/>
        <v>4.25770516407474E-08</v>
      </c>
      <c r="M53" s="2">
        <f t="shared" si="20"/>
        <v>4.231672132882002E-08</v>
      </c>
      <c r="N53" s="2">
        <f t="shared" si="20"/>
        <v>4.2056646358871856E-08</v>
      </c>
      <c r="O53" s="2">
        <f t="shared" si="20"/>
        <v>4.1796888734399076E-08</v>
      </c>
      <c r="P53" s="2">
        <f t="shared" si="20"/>
        <v>4.153750681840467E-08</v>
      </c>
      <c r="Q53" s="2">
        <f t="shared" si="20"/>
        <v>4.127855556314006E-08</v>
      </c>
      <c r="R53" s="2">
        <f t="shared" si="20"/>
        <v>4.102008672219549E-08</v>
      </c>
      <c r="S53" s="2">
        <f t="shared" si="20"/>
        <v>4.0762149046563E-08</v>
      </c>
      <c r="T53" s="2">
        <f t="shared" si="20"/>
        <v>4.050478846612227E-08</v>
      </c>
      <c r="U53" s="2">
        <f t="shared" si="20"/>
        <v>4.02480482578472E-08</v>
      </c>
      <c r="V53" s="2">
        <f t="shared" si="20"/>
        <v>3.999196920189631E-08</v>
      </c>
      <c r="W53" s="2">
        <f t="shared" si="20"/>
        <v>3.973658972663192E-08</v>
      </c>
      <c r="X53" s="2">
        <f t="shared" si="20"/>
        <v>3.948194604350797E-08</v>
      </c>
      <c r="Y53" s="2">
        <f t="shared" si="20"/>
        <v>3.9228072272673606E-08</v>
      </c>
      <c r="Z53" s="2">
        <f t="shared" si="20"/>
        <v>3.897500056005702E-08</v>
      </c>
      <c r="AA53" s="2">
        <f t="shared" si="20"/>
        <v>3.8722761186620994E-08</v>
      </c>
      <c r="AB53" s="2">
        <f t="shared" si="20"/>
        <v>3.847138267041589E-08</v>
      </c>
      <c r="AC53" s="2">
        <f t="shared" si="20"/>
        <v>3.822089186199791E-08</v>
      </c>
      <c r="AD53" s="2">
        <f t="shared" si="20"/>
        <v>3.797131403372808E-08</v>
      </c>
      <c r="AE53" s="2">
        <f t="shared" si="20"/>
        <v>3.7722672963420675E-08</v>
      </c>
      <c r="AF53" s="2">
        <f t="shared" si="20"/>
        <v>3.747499101276823E-08</v>
      </c>
      <c r="AG53" s="2">
        <f t="shared" si="20"/>
        <v>3.7228289200932365E-08</v>
      </c>
      <c r="AH53" s="2">
        <f t="shared" si="20"/>
        <v>3.698258727365598E-08</v>
      </c>
      <c r="AI53" s="2">
        <f t="shared" si="20"/>
        <v>3.673790376822184E-08</v>
      </c>
      <c r="AJ53" s="2">
        <f t="shared" si="20"/>
        <v>3.6494256074555064E-08</v>
      </c>
      <c r="AK53" s="2">
        <f t="shared" si="20"/>
        <v>3.625166049274214E-08</v>
      </c>
      <c r="AL53" s="2">
        <f t="shared" si="20"/>
        <v>3.601013228721674E-08</v>
      </c>
      <c r="AM53" s="2">
        <f t="shared" si="20"/>
        <v>3.576968573784202E-08</v>
      </c>
      <c r="AN53" s="2">
        <f t="shared" si="20"/>
        <v>3.553033418810073E-08</v>
      </c>
      <c r="AO53" s="2">
        <f t="shared" si="20"/>
        <v>3.5292090090587776E-08</v>
      </c>
      <c r="AP53" s="2">
        <f t="shared" si="20"/>
        <v>3.505496504998436E-08</v>
      </c>
      <c r="AQ53" s="2">
        <f t="shared" si="20"/>
        <v>3.481896986367912E-08</v>
      </c>
      <c r="AR53" s="2">
        <f t="shared" si="20"/>
        <v>3.4584114560188996E-08</v>
      </c>
      <c r="AS53" s="2">
        <f t="shared" si="20"/>
        <v>3.4350408435520874E-08</v>
      </c>
      <c r="AT53" s="2">
        <f t="shared" si="20"/>
        <v>3.411786008760468E-08</v>
      </c>
      <c r="AU53" s="2">
        <f t="shared" si="20"/>
        <v>3.3886477448918733E-08</v>
      </c>
      <c r="AV53" s="2">
        <f t="shared" si="20"/>
        <v>3.365626781741954E-08</v>
      </c>
      <c r="AW53" s="2">
        <f t="shared" si="20"/>
        <v>3.342723788587988E-08</v>
      </c>
      <c r="AX53" s="2">
        <f t="shared" si="20"/>
        <v>3.3199393769731775E-08</v>
      </c>
      <c r="AY53" s="2">
        <f t="shared" si="20"/>
        <v>3.2972741033504084E-08</v>
      </c>
      <c r="AZ53" s="2">
        <f t="shared" si="20"/>
        <v>3.274728471593803E-08</v>
      </c>
      <c r="BA53" s="2">
        <f t="shared" si="20"/>
        <v>3.2523029353858415E-08</v>
      </c>
      <c r="BB53" s="2">
        <f t="shared" si="20"/>
        <v>3.2299979004872836E-08</v>
      </c>
      <c r="BC53" s="2">
        <f t="shared" si="20"/>
        <v>3.2078137268966285E-08</v>
      </c>
      <c r="BD53" s="2">
        <f t="shared" si="20"/>
        <v>3.1857507309054104E-08</v>
      </c>
      <c r="BE53" s="2">
        <f t="shared" si="20"/>
        <v>3.163809187055198E-08</v>
      </c>
      <c r="BF53" s="2">
        <f t="shared" si="20"/>
        <v>3.141989330001795E-08</v>
      </c>
      <c r="BG53" s="2">
        <f t="shared" si="20"/>
        <v>3.120291356291753E-08</v>
      </c>
      <c r="BH53" s="2">
        <f t="shared" si="20"/>
        <v>3.098715426056023E-08</v>
      </c>
      <c r="BI53" s="2">
        <f t="shared" si="20"/>
        <v>3.0772616646252215E-08</v>
      </c>
      <c r="BJ53" s="2">
        <f t="shared" si="20"/>
        <v>3.055930164070725E-08</v>
      </c>
      <c r="BK53" s="2">
        <f t="shared" si="20"/>
        <v>3.034720984675551E-08</v>
      </c>
      <c r="BL53" s="2">
        <f t="shared" si="20"/>
        <v>3.0136341563387096E-08</v>
      </c>
      <c r="BM53" s="2">
        <f t="shared" si="20"/>
        <v>2.9926696799165265E-08</v>
      </c>
      <c r="BN53" s="2">
        <f t="shared" si="20"/>
        <v>2.971827528504178E-08</v>
      </c>
      <c r="BO53" s="2">
        <f t="shared" si="20"/>
        <v>2.9511076486605244E-08</v>
      </c>
      <c r="BP53" s="2">
        <f aca="true" t="shared" si="21" ref="BP53:CY53">BP$49/(1+10^(0.000103*$B$11*$B$11-0.0921*$B$11+27.6-$B$12))</f>
        <v>2.9305099615791164E-08</v>
      </c>
      <c r="BQ53" s="2">
        <f t="shared" si="21"/>
        <v>2.9100343642080967E-08</v>
      </c>
      <c r="BR53" s="2">
        <f t="shared" si="21"/>
        <v>2.889680730321548E-08</v>
      </c>
      <c r="BS53" s="2">
        <f t="shared" si="21"/>
        <v>2.869448911544698E-08</v>
      </c>
      <c r="BT53" s="2">
        <f t="shared" si="21"/>
        <v>2.849338738335249E-08</v>
      </c>
      <c r="BU53" s="2">
        <f t="shared" si="21"/>
        <v>2.8293500209229742E-08</v>
      </c>
      <c r="BV53" s="2">
        <f t="shared" si="21"/>
        <v>2.8094825502095963E-08</v>
      </c>
      <c r="BW53" s="2">
        <f t="shared" si="21"/>
        <v>2.789736098630857E-08</v>
      </c>
      <c r="BX53" s="2">
        <f t="shared" si="21"/>
        <v>2.7701104209825785E-08</v>
      </c>
      <c r="BY53" s="2">
        <f t="shared" si="21"/>
        <v>2.750605255212413E-08</v>
      </c>
      <c r="BZ53" s="2">
        <f t="shared" si="21"/>
        <v>2.7312203231788937E-08</v>
      </c>
      <c r="CA53" s="2">
        <f t="shared" si="21"/>
        <v>2.7119553313793044E-08</v>
      </c>
      <c r="CB53" s="2">
        <f t="shared" si="21"/>
        <v>2.6928099716478105E-08</v>
      </c>
      <c r="CC53" s="2">
        <f t="shared" si="21"/>
        <v>2.673783921825207E-08</v>
      </c>
      <c r="CD53" s="2">
        <f t="shared" si="21"/>
        <v>2.6548768464015862E-08</v>
      </c>
      <c r="CE53" s="2">
        <f t="shared" si="21"/>
        <v>2.6360883971331316E-08</v>
      </c>
      <c r="CF53" s="2">
        <f t="shared" si="21"/>
        <v>2.6174182136342144E-08</v>
      </c>
      <c r="CG53" s="2">
        <f t="shared" si="21"/>
        <v>2.5988659239458788E-08</v>
      </c>
      <c r="CH53" s="2">
        <f t="shared" si="21"/>
        <v>2.5804311450817656E-08</v>
      </c>
      <c r="CI53" s="2">
        <f t="shared" si="21"/>
        <v>2.5621134835524623E-08</v>
      </c>
      <c r="CJ53" s="2">
        <f t="shared" si="21"/>
        <v>2.5439125358692225E-08</v>
      </c>
      <c r="CK53" s="2">
        <f t="shared" si="21"/>
        <v>2.5258278890279435E-08</v>
      </c>
      <c r="CL53" s="2">
        <f t="shared" si="21"/>
        <v>2.507859120974254E-08</v>
      </c>
      <c r="CM53" s="2">
        <f t="shared" si="21"/>
        <v>2.4900058010505184E-08</v>
      </c>
      <c r="CN53" s="2">
        <f t="shared" si="21"/>
        <v>2.472267490425524E-08</v>
      </c>
      <c r="CO53" s="2">
        <f t="shared" si="21"/>
        <v>2.4546437425075822E-08</v>
      </c>
      <c r="CP53" s="2">
        <f t="shared" si="21"/>
        <v>2.4371341033417402E-08</v>
      </c>
      <c r="CQ53" s="2">
        <f t="shared" si="21"/>
        <v>2.4197381119917595E-08</v>
      </c>
      <c r="CR53" s="2">
        <f t="shared" si="21"/>
        <v>2.4024553009074997E-08</v>
      </c>
      <c r="CS53" s="2">
        <f t="shared" si="21"/>
        <v>2.3852851962783E-08</v>
      </c>
      <c r="CT53" s="2">
        <f t="shared" si="21"/>
        <v>2.3682273183729368E-08</v>
      </c>
      <c r="CU53" s="2">
        <f t="shared" si="21"/>
        <v>2.3512811818666975E-08</v>
      </c>
      <c r="CV53" s="2">
        <f t="shared" si="21"/>
        <v>2.334446296156098E-08</v>
      </c>
      <c r="CW53" s="2">
        <f t="shared" si="21"/>
        <v>2.3177221656617327E-08</v>
      </c>
      <c r="CX53" s="2">
        <f t="shared" si="21"/>
        <v>2.3011082901197385E-08</v>
      </c>
      <c r="CY53" s="2">
        <f t="shared" si="21"/>
        <v>2.2846041648623164E-08</v>
      </c>
      <c r="CZ53" s="2"/>
    </row>
    <row r="54" spans="1:104" ht="12.75">
      <c r="A54" t="s">
        <v>66</v>
      </c>
      <c r="B54" s="2">
        <f>B$52/(1+10^($B$12-7.446))</f>
        <v>8.818343309049191E-07</v>
      </c>
      <c r="C54" s="2">
        <v>8.818343309049191E-07</v>
      </c>
      <c r="D54" s="2">
        <f aca="true" t="shared" si="22" ref="D54:BO54">D$52/(1+10^($B$12-7.446))</f>
        <v>8.887190440421818E-07</v>
      </c>
      <c r="E54" s="2">
        <f t="shared" si="22"/>
        <v>8.953187337677637E-07</v>
      </c>
      <c r="F54" s="2">
        <f t="shared" si="22"/>
        <v>9.01650257295019E-07</v>
      </c>
      <c r="G54" s="2">
        <f t="shared" si="22"/>
        <v>9.077291701786298E-07</v>
      </c>
      <c r="H54" s="2">
        <f t="shared" si="22"/>
        <v>9.135698499903423E-07</v>
      </c>
      <c r="I54" s="2">
        <f t="shared" si="22"/>
        <v>9.191856061118401E-07</v>
      </c>
      <c r="J54" s="2">
        <f t="shared" si="22"/>
        <v>9.24588777434186E-07</v>
      </c>
      <c r="K54" s="2">
        <f t="shared" si="22"/>
        <v>9.297908194938757E-07</v>
      </c>
      <c r="L54" s="2">
        <f t="shared" si="22"/>
        <v>9.348023823577655E-07</v>
      </c>
      <c r="M54" s="2">
        <f t="shared" si="22"/>
        <v>9.39633380385685E-07</v>
      </c>
      <c r="N54" s="2">
        <f t="shared" si="22"/>
        <v>9.442930548445086E-07</v>
      </c>
      <c r="O54" s="2">
        <f t="shared" si="22"/>
        <v>9.487900302160106E-07</v>
      </c>
      <c r="P54" s="2">
        <f t="shared" si="22"/>
        <v>9.531323649290422E-07</v>
      </c>
      <c r="Q54" s="2">
        <f t="shared" si="22"/>
        <v>9.573275971512356E-07</v>
      </c>
      <c r="R54" s="2">
        <f t="shared" si="22"/>
        <v>9.613827861938994E-07</v>
      </c>
      <c r="S54" s="2">
        <f t="shared" si="22"/>
        <v>9.653045500138332E-07</v>
      </c>
      <c r="T54" s="2">
        <f t="shared" si="22"/>
        <v>9.690990992356623E-07</v>
      </c>
      <c r="U54" s="2">
        <f t="shared" si="22"/>
        <v>9.727722680664491E-07</v>
      </c>
      <c r="V54" s="2">
        <f t="shared" si="22"/>
        <v>9.763295424295472E-07</v>
      </c>
      <c r="W54" s="2">
        <f t="shared" si="22"/>
        <v>9.797760856058518E-07</v>
      </c>
      <c r="X54" s="2">
        <f t="shared" si="22"/>
        <v>9.831167616369172E-07</v>
      </c>
      <c r="Y54" s="2">
        <f t="shared" si="22"/>
        <v>9.863561567150847E-07</v>
      </c>
      <c r="Z54" s="2">
        <f t="shared" si="22"/>
        <v>9.8949859876021E-07</v>
      </c>
      <c r="AA54" s="2">
        <f t="shared" si="22"/>
        <v>9.92548175360234E-07</v>
      </c>
      <c r="AB54" s="2">
        <f t="shared" si="22"/>
        <v>9.955087502332759E-07</v>
      </c>
      <c r="AC54" s="2">
        <f t="shared" si="22"/>
        <v>9.983839783517734E-07</v>
      </c>
      <c r="AD54" s="2">
        <f t="shared" si="22"/>
        <v>1.0011773198541049E-06</v>
      </c>
      <c r="AE54" s="2">
        <f t="shared" si="22"/>
        <v>1.0038920528558383E-06</v>
      </c>
      <c r="AF54" s="2">
        <f t="shared" si="22"/>
        <v>1.0065312852610427E-06</v>
      </c>
      <c r="AG54" s="2">
        <f t="shared" si="22"/>
        <v>1.0090979656637284E-06</v>
      </c>
      <c r="AH54" s="2">
        <f t="shared" si="22"/>
        <v>1.0115948934203153E-06</v>
      </c>
      <c r="AI54" s="2">
        <f t="shared" si="22"/>
        <v>1.0140247279659053E-06</v>
      </c>
      <c r="AJ54" s="2">
        <f t="shared" si="22"/>
        <v>1.0163899974398968E-06</v>
      </c>
      <c r="AK54" s="2">
        <f t="shared" si="22"/>
        <v>1.018693106680069E-06</v>
      </c>
      <c r="AL54" s="2">
        <f t="shared" si="22"/>
        <v>1.0209363446385357E-06</v>
      </c>
      <c r="AM54" s="2">
        <f t="shared" si="22"/>
        <v>1.023121891267857E-06</v>
      </c>
      <c r="AN54" s="2">
        <f t="shared" si="22"/>
        <v>1.0252518239210386E-06</v>
      </c>
      <c r="AO54" s="2">
        <f t="shared" si="22"/>
        <v>1.0273281233050663E-06</v>
      </c>
      <c r="AP54" s="2">
        <f t="shared" si="22"/>
        <v>1.0293526790239603E-06</v>
      </c>
      <c r="AQ54" s="2">
        <f t="shared" si="22"/>
        <v>1.0313272947440544E-06</v>
      </c>
      <c r="AR54" s="2">
        <f t="shared" si="22"/>
        <v>1.033253693011256E-06</v>
      </c>
      <c r="AS54" s="2">
        <f t="shared" si="22"/>
        <v>1.0351335197473882E-06</v>
      </c>
      <c r="AT54" s="2">
        <f t="shared" si="22"/>
        <v>1.0369683484503297E-06</v>
      </c>
      <c r="AU54" s="2">
        <f t="shared" si="22"/>
        <v>1.038759684120506E-06</v>
      </c>
      <c r="AV54" s="2">
        <f t="shared" si="22"/>
        <v>1.0405089669343518E-06</v>
      </c>
      <c r="AW54" s="2">
        <f t="shared" si="22"/>
        <v>1.0422175756835912E-06</v>
      </c>
      <c r="AX54" s="2">
        <f t="shared" si="22"/>
        <v>1.0438868309976095E-06</v>
      </c>
      <c r="AY54" s="2">
        <f t="shared" si="22"/>
        <v>1.0455179983647265E-06</v>
      </c>
      <c r="AZ54" s="2">
        <f t="shared" si="22"/>
        <v>1.047112290966898E-06</v>
      </c>
      <c r="BA54" s="2">
        <f t="shared" si="22"/>
        <v>1.0486708723411646E-06</v>
      </c>
      <c r="BB54" s="2">
        <f t="shared" si="22"/>
        <v>1.0501948588801004E-06</v>
      </c>
      <c r="BC54" s="2">
        <f t="shared" si="22"/>
        <v>1.0516853221825302E-06</v>
      </c>
      <c r="BD54" s="2">
        <f t="shared" si="22"/>
        <v>1.0531432912648883E-06</v>
      </c>
      <c r="BE54" s="2">
        <f t="shared" si="22"/>
        <v>1.0545697546427777E-06</v>
      </c>
      <c r="BF54" s="2">
        <f t="shared" si="22"/>
        <v>1.0559656622915473E-06</v>
      </c>
      <c r="BG54" s="2">
        <f t="shared" si="22"/>
        <v>1.057331927494025E-06</v>
      </c>
      <c r="BH54" s="2">
        <f t="shared" si="22"/>
        <v>1.0586694285829215E-06</v>
      </c>
      <c r="BI54" s="2">
        <f t="shared" si="22"/>
        <v>1.0599790105848573E-06</v>
      </c>
      <c r="BJ54" s="2">
        <f t="shared" si="22"/>
        <v>1.0612614867724398E-06</v>
      </c>
      <c r="BK54" s="2">
        <f t="shared" si="22"/>
        <v>1.0625176401303442E-06</v>
      </c>
      <c r="BL54" s="2">
        <f t="shared" si="22"/>
        <v>1.0637482247409168E-06</v>
      </c>
      <c r="BM54" s="2">
        <f t="shared" si="22"/>
        <v>1.0649539670944096E-06</v>
      </c>
      <c r="BN54" s="2">
        <f t="shared" si="22"/>
        <v>1.0661355673285992E-06</v>
      </c>
      <c r="BO54" s="2">
        <f t="shared" si="22"/>
        <v>1.0672937004021928E-06</v>
      </c>
      <c r="BP54" s="2">
        <f aca="true" t="shared" si="23" ref="BP54:CY54">BP$52/(1+10^($B$12-7.446))</f>
        <v>1.0684290172061152E-06</v>
      </c>
      <c r="BQ54" s="2">
        <f t="shared" si="23"/>
        <v>1.0695421456164896E-06</v>
      </c>
      <c r="BR54" s="2">
        <f t="shared" si="23"/>
        <v>1.0706336914928521E-06</v>
      </c>
      <c r="BS54" s="2">
        <f t="shared" si="23"/>
        <v>1.0717042396248965E-06</v>
      </c>
      <c r="BT54" s="2">
        <f t="shared" si="23"/>
        <v>1.0727543546308275E-06</v>
      </c>
      <c r="BU54" s="2">
        <f t="shared" si="23"/>
        <v>1.0737845818101829E-06</v>
      </c>
      <c r="BV54" s="2">
        <f t="shared" si="23"/>
        <v>1.0747954479538023E-06</v>
      </c>
      <c r="BW54" s="2">
        <f t="shared" si="23"/>
        <v>1.0757874621134308E-06</v>
      </c>
      <c r="BX54" s="2">
        <f t="shared" si="23"/>
        <v>1.0767611163332914E-06</v>
      </c>
      <c r="BY54" s="2">
        <f t="shared" si="23"/>
        <v>1.0777168863458037E-06</v>
      </c>
      <c r="BZ54" s="2">
        <f t="shared" si="23"/>
        <v>1.078655232233482E-06</v>
      </c>
      <c r="CA54" s="2">
        <f t="shared" si="23"/>
        <v>1.0795765990589193E-06</v>
      </c>
      <c r="CB54" s="2">
        <f t="shared" si="23"/>
        <v>1.0804814174646375E-06</v>
      </c>
      <c r="CC54" s="2">
        <f t="shared" si="23"/>
        <v>1.0813701042444773E-06</v>
      </c>
      <c r="CD54" s="2">
        <f t="shared" si="23"/>
        <v>1.0822430628880888E-06</v>
      </c>
      <c r="CE54" s="2">
        <f t="shared" si="23"/>
        <v>1.0831006840999918E-06</v>
      </c>
      <c r="CF54" s="2">
        <f t="shared" si="23"/>
        <v>1.083943346294581E-06</v>
      </c>
      <c r="CG54" s="2">
        <f t="shared" si="23"/>
        <v>1.0847714160683683E-06</v>
      </c>
      <c r="CH54" s="2">
        <f t="shared" si="23"/>
        <v>1.0855852486506747E-06</v>
      </c>
      <c r="CI54" s="2">
        <f t="shared" si="23"/>
        <v>1.0863851883339118E-06</v>
      </c>
      <c r="CJ54" s="2">
        <f t="shared" si="23"/>
        <v>1.0871715688845221E-06</v>
      </c>
      <c r="CK54" s="2">
        <f t="shared" si="23"/>
        <v>1.0879447139355884E-06</v>
      </c>
      <c r="CL54" s="2">
        <f t="shared" si="23"/>
        <v>1.0887049373620575E-06</v>
      </c>
      <c r="CM54" s="2">
        <f t="shared" si="23"/>
        <v>1.08945254363947E-06</v>
      </c>
      <c r="CN54" s="2">
        <f t="shared" si="23"/>
        <v>1.0901878281870393E-06</v>
      </c>
      <c r="CO54" s="2">
        <f t="shared" si="23"/>
        <v>1.0909110776958656E-06</v>
      </c>
      <c r="CP54" s="2">
        <f t="shared" si="23"/>
        <v>1.0916225704430389E-06</v>
      </c>
      <c r="CQ54" s="2">
        <f t="shared" si="23"/>
        <v>1.0923225765923257E-06</v>
      </c>
      <c r="CR54" s="2">
        <f t="shared" si="23"/>
        <v>1.0930113584821084E-06</v>
      </c>
      <c r="CS54" s="2">
        <f t="shared" si="23"/>
        <v>1.093689170901204E-06</v>
      </c>
      <c r="CT54" s="2">
        <f t="shared" si="23"/>
        <v>1.0943562613531502E-06</v>
      </c>
      <c r="CU54" s="2">
        <f t="shared" si="23"/>
        <v>1.0950128703095185E-06</v>
      </c>
      <c r="CV54" s="2">
        <f t="shared" si="23"/>
        <v>1.0956592314527857E-06</v>
      </c>
      <c r="CW54" s="2">
        <f t="shared" si="23"/>
        <v>1.096295571909256E-06</v>
      </c>
      <c r="CX54" s="2">
        <f t="shared" si="23"/>
        <v>1.0969221124725135E-06</v>
      </c>
      <c r="CY54" s="2">
        <f t="shared" si="23"/>
        <v>1.0975390678178434E-06</v>
      </c>
      <c r="CZ54" s="2"/>
    </row>
    <row r="55" spans="1:104" ht="15">
      <c r="A55" t="s">
        <v>78</v>
      </c>
      <c r="B55" s="2">
        <f>B$52*10^($B$12-7.446)/(1+10^($B$12-7.446))</f>
        <v>9.985895166303155E-07</v>
      </c>
      <c r="C55" s="2">
        <v>9.985895166303155E-07</v>
      </c>
      <c r="D55" s="2">
        <f aca="true" t="shared" si="24" ref="D55:BO55">D$52*10^($B$12-7.446)/(1+10^($B$12-7.446))</f>
        <v>1.0063857682877242E-06</v>
      </c>
      <c r="E55" s="2">
        <f t="shared" si="24"/>
        <v>1.0138592593302152E-06</v>
      </c>
      <c r="F55" s="2">
        <f t="shared" si="24"/>
        <v>1.0210290788723136E-06</v>
      </c>
      <c r="G55" s="2">
        <f t="shared" si="24"/>
        <v>1.0279128420297918E-06</v>
      </c>
      <c r="H55" s="2">
        <f t="shared" si="24"/>
        <v>1.0345268299701177E-06</v>
      </c>
      <c r="I55" s="2">
        <f t="shared" si="24"/>
        <v>1.040886114241944E-06</v>
      </c>
      <c r="J55" s="2">
        <f t="shared" si="24"/>
        <v>1.0470046674099923E-06</v>
      </c>
      <c r="K55" s="2">
        <f t="shared" si="24"/>
        <v>1.0528954617279518E-06</v>
      </c>
      <c r="L55" s="2">
        <f t="shared" si="24"/>
        <v>1.0585705573353985E-06</v>
      </c>
      <c r="M55" s="2">
        <f t="shared" si="24"/>
        <v>1.0640411812570045E-06</v>
      </c>
      <c r="N55" s="2">
        <f t="shared" si="24"/>
        <v>1.0693177983067359E-06</v>
      </c>
      <c r="O55" s="2">
        <f t="shared" si="24"/>
        <v>1.0744101748508862E-06</v>
      </c>
      <c r="P55" s="2">
        <f t="shared" si="24"/>
        <v>1.0793274362572134E-06</v>
      </c>
      <c r="Q55" s="2">
        <f t="shared" si="24"/>
        <v>1.0840781187494829E-06</v>
      </c>
      <c r="R55" s="2">
        <f t="shared" si="24"/>
        <v>1.0886702162943842E-06</v>
      </c>
      <c r="S55" s="2">
        <f t="shared" si="24"/>
        <v>1.0931112230686013E-06</v>
      </c>
      <c r="T55" s="2">
        <f t="shared" si="24"/>
        <v>1.097408171985716E-06</v>
      </c>
      <c r="U55" s="2">
        <f t="shared" si="24"/>
        <v>1.1015676697039243E-06</v>
      </c>
      <c r="V55" s="2">
        <f t="shared" si="24"/>
        <v>1.105595928484825E-06</v>
      </c>
      <c r="W55" s="2">
        <f t="shared" si="24"/>
        <v>1.1094987952295795E-06</v>
      </c>
      <c r="X55" s="2">
        <f t="shared" si="24"/>
        <v>1.1132817779806103E-06</v>
      </c>
      <c r="Y55" s="2">
        <f t="shared" si="24"/>
        <v>1.1169500701437904E-06</v>
      </c>
      <c r="Z55" s="2">
        <f t="shared" si="24"/>
        <v>1.1205085726571371E-06</v>
      </c>
      <c r="AA55" s="2">
        <f t="shared" si="24"/>
        <v>1.123961914306719E-06</v>
      </c>
      <c r="AB55" s="2">
        <f t="shared" si="24"/>
        <v>1.1273144703683375E-06</v>
      </c>
      <c r="AC55" s="2">
        <f t="shared" si="24"/>
        <v>1.1305703797341093E-06</v>
      </c>
      <c r="AD55" s="2">
        <f t="shared" si="24"/>
        <v>1.1337335606659905E-06</v>
      </c>
      <c r="AE55" s="2">
        <f t="shared" si="24"/>
        <v>1.1368077253032408E-06</v>
      </c>
      <c r="AF55" s="2">
        <f t="shared" si="24"/>
        <v>1.1397963930375575E-06</v>
      </c>
      <c r="AG55" s="2">
        <f t="shared" si="24"/>
        <v>1.1427029028578682E-06</v>
      </c>
      <c r="AH55" s="2">
        <f t="shared" si="24"/>
        <v>1.1455304247564001E-06</v>
      </c>
      <c r="AI55" s="2">
        <f t="shared" si="24"/>
        <v>1.1482819702784287E-06</v>
      </c>
      <c r="AJ55" s="2">
        <f t="shared" si="24"/>
        <v>1.1509604022899267E-06</v>
      </c>
      <c r="AK55" s="2">
        <f t="shared" si="24"/>
        <v>1.153568444030069E-06</v>
      </c>
      <c r="AL55" s="2">
        <f t="shared" si="24"/>
        <v>1.1561086875090606E-06</v>
      </c>
      <c r="AM55" s="2">
        <f t="shared" si="24"/>
        <v>1.158583601305972E-06</v>
      </c>
      <c r="AN55" s="2">
        <f t="shared" si="24"/>
        <v>1.1609955378161023E-06</v>
      </c>
      <c r="AO55" s="2">
        <f t="shared" si="24"/>
        <v>1.1633467399927607E-06</v>
      </c>
      <c r="AP55" s="2">
        <f t="shared" si="24"/>
        <v>1.1656393476242269E-06</v>
      </c>
      <c r="AQ55" s="2">
        <f t="shared" si="24"/>
        <v>1.1678754031829122E-06</v>
      </c>
      <c r="AR55" s="2">
        <f t="shared" si="24"/>
        <v>1.1700568572804275E-06</v>
      </c>
      <c r="AS55" s="2">
        <f t="shared" si="24"/>
        <v>1.1721855737592438E-06</v>
      </c>
      <c r="AT55" s="2">
        <f t="shared" si="24"/>
        <v>1.1742633344489297E-06</v>
      </c>
      <c r="AU55" s="2">
        <f t="shared" si="24"/>
        <v>1.1762918436125143E-06</v>
      </c>
      <c r="AV55" s="2">
        <f t="shared" si="24"/>
        <v>1.1782727321063147E-06</v>
      </c>
      <c r="AW55" s="2">
        <f t="shared" si="24"/>
        <v>1.1802075612745811E-06</v>
      </c>
      <c r="AX55" s="2">
        <f t="shared" si="24"/>
        <v>1.1820978265985082E-06</v>
      </c>
      <c r="AY55" s="2">
        <f t="shared" si="24"/>
        <v>1.1839449611175296E-06</v>
      </c>
      <c r="AZ55" s="2">
        <f t="shared" si="24"/>
        <v>1.1857503386393324E-06</v>
      </c>
      <c r="BA55" s="2">
        <f t="shared" si="24"/>
        <v>1.187515276753684E-06</v>
      </c>
      <c r="BB55" s="2">
        <f t="shared" si="24"/>
        <v>1.189241039663941E-06</v>
      </c>
      <c r="BC55" s="2">
        <f t="shared" si="24"/>
        <v>1.1909288408490018E-06</v>
      </c>
      <c r="BD55" s="2">
        <f t="shared" si="24"/>
        <v>1.1925798455674503E-06</v>
      </c>
      <c r="BE55" s="2">
        <f t="shared" si="24"/>
        <v>1.1941951732147143E-06</v>
      </c>
      <c r="BF55" s="2">
        <f t="shared" si="24"/>
        <v>1.1957758995432244E-06</v>
      </c>
      <c r="BG55" s="2">
        <f t="shared" si="24"/>
        <v>1.1973230587547864E-06</v>
      </c>
      <c r="BH55" s="2">
        <f t="shared" si="24"/>
        <v>1.1988376454736807E-06</v>
      </c>
      <c r="BI55" s="2">
        <f t="shared" si="24"/>
        <v>1.2003206166083596E-06</v>
      </c>
      <c r="BJ55" s="2">
        <f t="shared" si="24"/>
        <v>1.2017728931090188E-06</v>
      </c>
      <c r="BK55" s="2">
        <f t="shared" si="24"/>
        <v>1.2031953616277895E-06</v>
      </c>
      <c r="BL55" s="2">
        <f t="shared" si="24"/>
        <v>1.2045888760877939E-06</v>
      </c>
      <c r="BM55" s="2">
        <f t="shared" si="24"/>
        <v>1.2059542591668574E-06</v>
      </c>
      <c r="BN55" s="2">
        <f t="shared" si="24"/>
        <v>1.2072923037012533E-06</v>
      </c>
      <c r="BO55" s="2">
        <f t="shared" si="24"/>
        <v>1.2086037740144657E-06</v>
      </c>
      <c r="BP55" s="2">
        <f aca="true" t="shared" si="25" ref="BP55:CY55">BP$52*10^($B$12-7.446)/(1+10^($B$12-7.446))</f>
        <v>1.2098894071756148E-06</v>
      </c>
      <c r="BQ55" s="2">
        <f t="shared" si="25"/>
        <v>1.2111499141918506E-06</v>
      </c>
      <c r="BR55" s="2">
        <f t="shared" si="25"/>
        <v>1.2123859811387318E-06</v>
      </c>
      <c r="BS55" s="2">
        <f t="shared" si="25"/>
        <v>1.21359827023232E-06</v>
      </c>
      <c r="BT55" s="2">
        <f t="shared" si="25"/>
        <v>1.2147874208464753E-06</v>
      </c>
      <c r="BU55" s="2">
        <f t="shared" si="25"/>
        <v>1.2159540504785925E-06</v>
      </c>
      <c r="BV55" s="2">
        <f t="shared" si="25"/>
        <v>1.2170987556668097E-06</v>
      </c>
      <c r="BW55" s="2">
        <f t="shared" si="25"/>
        <v>1.2182221128615079E-06</v>
      </c>
      <c r="BX55" s="2">
        <f t="shared" si="25"/>
        <v>1.2193246792537437E-06</v>
      </c>
      <c r="BY55" s="2">
        <f t="shared" si="25"/>
        <v>1.2204069935630822E-06</v>
      </c>
      <c r="BZ55" s="2">
        <f t="shared" si="25"/>
        <v>1.22146957678713E-06</v>
      </c>
      <c r="CA55" s="2">
        <f t="shared" si="25"/>
        <v>1.2225129329149282E-06</v>
      </c>
      <c r="CB55" s="2">
        <f t="shared" si="25"/>
        <v>1.2235375496062259E-06</v>
      </c>
      <c r="CC55" s="2">
        <f t="shared" si="25"/>
        <v>1.224543898838519E-06</v>
      </c>
      <c r="CD55" s="2">
        <f t="shared" si="25"/>
        <v>1.2255324375236343E-06</v>
      </c>
      <c r="CE55" s="2">
        <f t="shared" si="25"/>
        <v>1.2265036080955116E-06</v>
      </c>
      <c r="CF55" s="2">
        <f t="shared" si="25"/>
        <v>1.2274578390707494E-06</v>
      </c>
      <c r="CG55" s="2">
        <f t="shared" si="25"/>
        <v>1.2283955455833706E-06</v>
      </c>
      <c r="CH55" s="2">
        <f t="shared" si="25"/>
        <v>1.2293171298951872E-06</v>
      </c>
      <c r="CI55" s="2">
        <f t="shared" si="25"/>
        <v>1.2302229818830515E-06</v>
      </c>
      <c r="CJ55" s="2">
        <f t="shared" si="25"/>
        <v>1.231113479504204E-06</v>
      </c>
      <c r="CK55" s="2">
        <f t="shared" si="25"/>
        <v>1.2319889892408652E-06</v>
      </c>
      <c r="CL55" s="2">
        <f t="shared" si="25"/>
        <v>1.2328498665251392E-06</v>
      </c>
      <c r="CM55" s="2">
        <f t="shared" si="25"/>
        <v>1.2336964561452384E-06</v>
      </c>
      <c r="CN55" s="2">
        <f t="shared" si="25"/>
        <v>1.234529092633987E-06</v>
      </c>
      <c r="CO55" s="2">
        <f t="shared" si="25"/>
        <v>1.235348100640492E-06</v>
      </c>
      <c r="CP55" s="2">
        <f t="shared" si="25"/>
        <v>1.2361537952858305E-06</v>
      </c>
      <c r="CQ55" s="2">
        <f t="shared" si="25"/>
        <v>1.23694648250355E-06</v>
      </c>
      <c r="CR55" s="2">
        <f t="shared" si="25"/>
        <v>1.23772645936573E-06</v>
      </c>
      <c r="CS55" s="2">
        <f t="shared" si="25"/>
        <v>1.2384940143953194E-06</v>
      </c>
      <c r="CT55" s="2">
        <f t="shared" si="25"/>
        <v>1.2392494278654142E-06</v>
      </c>
      <c r="CU55" s="2">
        <f t="shared" si="25"/>
        <v>1.2399929720861093E-06</v>
      </c>
      <c r="CV55" s="2">
        <f t="shared" si="25"/>
        <v>1.2407249116795263E-06</v>
      </c>
      <c r="CW55" s="2">
        <f t="shared" si="25"/>
        <v>1.2414455038435748E-06</v>
      </c>
      <c r="CX55" s="2">
        <f t="shared" si="25"/>
        <v>1.2421549986049894E-06</v>
      </c>
      <c r="CY55" s="2">
        <f t="shared" si="25"/>
        <v>1.2428536390621411E-06</v>
      </c>
      <c r="CZ55" s="2"/>
    </row>
    <row r="56" spans="1:104" ht="15">
      <c r="A56" t="s">
        <v>68</v>
      </c>
      <c r="B56" s="2">
        <f>($B$26*B$54*B$53-$B$27*B$57-$B$28*B$54*B$57+$B$29*B$59-2*$B$30*B$57*B$57+2*$B$31*B$59*B$53-$B$34*B$63*B$57-$B$35*B$57*B$59-$B$38*B$57*B$61)*$B$19</f>
        <v>1.647292731534057E-08</v>
      </c>
      <c r="C56" s="2">
        <v>1.647292731534057E-08</v>
      </c>
      <c r="D56" s="2">
        <f aca="true" t="shared" si="26" ref="D56:BO56">($B$26*D$54*D$53-$B$27*D$57-$B$28*D$54*D$57+$B$29*D$59-2*$B$30*D$57*D$57+2*$B$31*D$59*D$53-$B$34*D$63*D$57-$B$35*D$57*D$59-$B$38*D$57*D$61)*$B$19</f>
        <v>1.6497095953962813E-08</v>
      </c>
      <c r="E56" s="2">
        <f t="shared" si="26"/>
        <v>1.651462264108252E-08</v>
      </c>
      <c r="F56" s="2">
        <f t="shared" si="26"/>
        <v>1.6525931747903387E-08</v>
      </c>
      <c r="G56" s="2">
        <f t="shared" si="26"/>
        <v>1.6531416350828184E-08</v>
      </c>
      <c r="H56" s="2">
        <f t="shared" si="26"/>
        <v>1.65314410735688E-08</v>
      </c>
      <c r="I56" s="2">
        <f t="shared" si="26"/>
        <v>1.6526344620709237E-08</v>
      </c>
      <c r="J56" s="2">
        <f t="shared" si="26"/>
        <v>1.6516442041512356E-08</v>
      </c>
      <c r="K56" s="2">
        <f t="shared" si="26"/>
        <v>1.650202675724642E-08</v>
      </c>
      <c r="L56" s="2">
        <f t="shared" si="26"/>
        <v>1.648337238066335E-08</v>
      </c>
      <c r="M56" s="2">
        <f t="shared" si="26"/>
        <v>1.6460734352337194E-08</v>
      </c>
      <c r="N56" s="2">
        <f t="shared" si="26"/>
        <v>1.6434351415245676E-08</v>
      </c>
      <c r="O56" s="2">
        <f t="shared" si="26"/>
        <v>1.640444694615015E-08</v>
      </c>
      <c r="P56" s="2">
        <f t="shared" si="26"/>
        <v>1.6371230159917285E-08</v>
      </c>
      <c r="Q56" s="2">
        <f t="shared" si="26"/>
        <v>1.6334897200863346E-08</v>
      </c>
      <c r="R56" s="2">
        <f t="shared" si="26"/>
        <v>1.6295632133432717E-08</v>
      </c>
      <c r="S56" s="2">
        <f t="shared" si="26"/>
        <v>1.625360784300027E-08</v>
      </c>
      <c r="T56" s="2">
        <f t="shared" si="26"/>
        <v>1.620898685627554E-08</v>
      </c>
      <c r="U56" s="2">
        <f t="shared" si="26"/>
        <v>1.61619220896519E-08</v>
      </c>
      <c r="V56" s="2">
        <f t="shared" si="26"/>
        <v>1.6112557532861288E-08</v>
      </c>
      <c r="W56" s="2">
        <f t="shared" si="26"/>
        <v>1.6061028874440988E-08</v>
      </c>
      <c r="X56" s="2">
        <f t="shared" si="26"/>
        <v>1.6007464074775775E-08</v>
      </c>
      <c r="Y56" s="2">
        <f t="shared" si="26"/>
        <v>1.5951983891829923E-08</v>
      </c>
      <c r="Z56" s="2">
        <f t="shared" si="26"/>
        <v>1.5894702364116523E-08</v>
      </c>
      <c r="AA56" s="2">
        <f t="shared" si="26"/>
        <v>1.583572725495473E-08</v>
      </c>
      <c r="AB56" s="2">
        <f t="shared" si="26"/>
        <v>1.5775160461628958E-08</v>
      </c>
      <c r="AC56" s="2">
        <f t="shared" si="26"/>
        <v>1.57130983926805E-08</v>
      </c>
      <c r="AD56" s="2">
        <f t="shared" si="26"/>
        <v>1.5649632316223518E-08</v>
      </c>
      <c r="AE56" s="2">
        <f t="shared" si="26"/>
        <v>1.5584848681878825E-08</v>
      </c>
      <c r="AF56" s="2">
        <f t="shared" si="26"/>
        <v>1.5518829418654604E-08</v>
      </c>
      <c r="AG56" s="2">
        <f t="shared" si="26"/>
        <v>1.5451652210868865E-08</v>
      </c>
      <c r="AH56" s="2">
        <f t="shared" si="26"/>
        <v>1.5383390754001097E-08</v>
      </c>
      <c r="AI56" s="2">
        <f t="shared" si="26"/>
        <v>1.5314114992175197E-08</v>
      </c>
      <c r="AJ56" s="2">
        <f t="shared" si="26"/>
        <v>1.5243891338811765E-08</v>
      </c>
      <c r="AK56" s="2">
        <f t="shared" si="26"/>
        <v>1.5172782881840813E-08</v>
      </c>
      <c r="AL56" s="2">
        <f t="shared" si="26"/>
        <v>1.5100849574734872E-08</v>
      </c>
      <c r="AM56" s="2">
        <f t="shared" si="26"/>
        <v>1.5028148414505474E-08</v>
      </c>
      <c r="AN56" s="2">
        <f t="shared" si="26"/>
        <v>1.495473360770061E-08</v>
      </c>
      <c r="AO56" s="2">
        <f t="shared" si="26"/>
        <v>1.4880656725346747E-08</v>
      </c>
      <c r="AP56" s="2">
        <f t="shared" si="26"/>
        <v>1.4805966847694441E-08</v>
      </c>
      <c r="AQ56" s="2">
        <f t="shared" si="26"/>
        <v>1.4730710699550067E-08</v>
      </c>
      <c r="AR56" s="2">
        <f t="shared" si="26"/>
        <v>1.4654932776908067E-08</v>
      </c>
      <c r="AS56" s="2">
        <f t="shared" si="26"/>
        <v>1.4578675465535899E-08</v>
      </c>
      <c r="AT56" s="2">
        <f t="shared" si="26"/>
        <v>1.4501979152108358E-08</v>
      </c>
      <c r="AU56" s="2">
        <f t="shared" si="26"/>
        <v>1.442488232843704E-08</v>
      </c>
      <c r="AV56" s="2">
        <f t="shared" si="26"/>
        <v>1.4347421689295495E-08</v>
      </c>
      <c r="AW56" s="2">
        <f t="shared" si="26"/>
        <v>1.4269632224298869E-08</v>
      </c>
      <c r="AX56" s="2">
        <f t="shared" si="26"/>
        <v>1.4191547304259388E-08</v>
      </c>
      <c r="AY56" s="2">
        <f t="shared" si="26"/>
        <v>1.411319876240499E-08</v>
      </c>
      <c r="AZ56" s="2">
        <f t="shared" si="26"/>
        <v>1.4034616970817202E-08</v>
      </c>
      <c r="BA56" s="2">
        <f t="shared" si="26"/>
        <v>1.3955830912416418E-08</v>
      </c>
      <c r="BB56" s="2">
        <f t="shared" si="26"/>
        <v>1.3876868248796701E-08</v>
      </c>
      <c r="BC56" s="2">
        <f t="shared" si="26"/>
        <v>1.3797755384189042E-08</v>
      </c>
      <c r="BD56" s="2">
        <f t="shared" si="26"/>
        <v>1.3718517525810454E-08</v>
      </c>
      <c r="BE56" s="2">
        <f t="shared" si="26"/>
        <v>1.3639178740836672E-08</v>
      </c>
      <c r="BF56" s="2">
        <f t="shared" si="26"/>
        <v>1.355976201021863E-08</v>
      </c>
      <c r="BG56" s="2">
        <f t="shared" si="26"/>
        <v>1.3480289279545935E-08</v>
      </c>
      <c r="BH56" s="2">
        <f t="shared" si="26"/>
        <v>1.3400781507146265E-08</v>
      </c>
      <c r="BI56" s="2">
        <f t="shared" si="26"/>
        <v>1.3321258709595224E-08</v>
      </c>
      <c r="BJ56" s="2">
        <f t="shared" si="26"/>
        <v>1.324174000479893E-08</v>
      </c>
      <c r="BK56" s="2">
        <f t="shared" si="26"/>
        <v>1.3162243652799753E-08</v>
      </c>
      <c r="BL56" s="2">
        <f t="shared" si="26"/>
        <v>1.3082787094445248E-08</v>
      </c>
      <c r="BM56" s="2">
        <f t="shared" si="26"/>
        <v>1.3003386988050135E-08</v>
      </c>
      <c r="BN56" s="2">
        <f t="shared" si="26"/>
        <v>1.2924059244172405E-08</v>
      </c>
      <c r="BO56" s="2">
        <f t="shared" si="26"/>
        <v>1.284481905861616E-08</v>
      </c>
      <c r="BP56" s="2">
        <f aca="true" t="shared" si="27" ref="BP56:CY56">($B$26*BP$54*BP$53-$B$27*BP$57-$B$28*BP$54*BP$57+$B$29*BP$59-2*$B$30*BP$57*BP$57+2*$B$31*BP$59*BP$53-$B$34*BP$63*BP$57-$B$35*BP$57*BP$59-$B$38*BP$57*BP$61)*$B$19</f>
        <v>1.2765680943766183E-08</v>
      </c>
      <c r="BQ56" s="2">
        <f t="shared" si="27"/>
        <v>1.2686658758351948E-08</v>
      </c>
      <c r="BR56" s="2">
        <f t="shared" si="27"/>
        <v>1.2607765735732564E-08</v>
      </c>
      <c r="BS56" s="2">
        <f t="shared" si="27"/>
        <v>1.252901451078764E-08</v>
      </c>
      <c r="BT56" s="2">
        <f t="shared" si="27"/>
        <v>1.2450417145493812E-08</v>
      </c>
      <c r="BU56" s="2">
        <f t="shared" si="27"/>
        <v>1.2371985153261278E-08</v>
      </c>
      <c r="BV56" s="2">
        <f t="shared" si="27"/>
        <v>1.2293729522099906E-08</v>
      </c>
      <c r="BW56" s="2">
        <f t="shared" si="27"/>
        <v>1.221566073668011E-08</v>
      </c>
      <c r="BX56" s="2">
        <f t="shared" si="27"/>
        <v>1.2137788799349318E-08</v>
      </c>
      <c r="BY56" s="2">
        <f t="shared" si="27"/>
        <v>1.2060123250161367E-08</v>
      </c>
      <c r="BZ56" s="2">
        <f t="shared" si="27"/>
        <v>1.198267318597213E-08</v>
      </c>
      <c r="CA56" s="2">
        <f t="shared" si="27"/>
        <v>1.1905447278651891E-08</v>
      </c>
      <c r="CB56" s="2">
        <f t="shared" si="27"/>
        <v>1.1828453792461308E-08</v>
      </c>
      <c r="CC56" s="2">
        <f t="shared" si="27"/>
        <v>1.1751700600635482E-08</v>
      </c>
      <c r="CD56" s="2">
        <f t="shared" si="27"/>
        <v>1.167519520121757E-08</v>
      </c>
      <c r="CE56" s="2">
        <f t="shared" si="27"/>
        <v>1.15989447321811E-08</v>
      </c>
      <c r="CF56" s="2">
        <f t="shared" si="27"/>
        <v>1.1522955985877738E-08</v>
      </c>
      <c r="CG56" s="2">
        <f t="shared" si="27"/>
        <v>1.1447235422845063E-08</v>
      </c>
      <c r="CH56" s="2">
        <f t="shared" si="27"/>
        <v>1.1371789185006989E-08</v>
      </c>
      <c r="CI56" s="2">
        <f t="shared" si="27"/>
        <v>1.1296623108297456E-08</v>
      </c>
      <c r="CJ56" s="2">
        <f t="shared" si="27"/>
        <v>1.1221742734736282E-08</v>
      </c>
      <c r="CK56" s="2">
        <f t="shared" si="27"/>
        <v>1.1147153323984474E-08</v>
      </c>
      <c r="CL56" s="2">
        <f t="shared" si="27"/>
        <v>1.1072859864404679E-08</v>
      </c>
      <c r="CM56" s="2">
        <f t="shared" si="27"/>
        <v>1.0998867083650992E-08</v>
      </c>
      <c r="CN56" s="2">
        <f t="shared" si="27"/>
        <v>1.0925179458811098E-08</v>
      </c>
      <c r="CO56" s="2">
        <f t="shared" si="27"/>
        <v>1.0851801226122267E-08</v>
      </c>
      <c r="CP56" s="2">
        <f t="shared" si="27"/>
        <v>1.0778736390281763E-08</v>
      </c>
      <c r="CQ56" s="2">
        <f t="shared" si="27"/>
        <v>1.0705988733370843E-08</v>
      </c>
      <c r="CR56" s="2">
        <f t="shared" si="27"/>
        <v>1.0633561823410727E-08</v>
      </c>
      <c r="CS56" s="2">
        <f t="shared" si="27"/>
        <v>1.0561459022567787E-08</v>
      </c>
      <c r="CT56" s="2">
        <f t="shared" si="27"/>
        <v>1.0489683495024252E-08</v>
      </c>
      <c r="CU56" s="2">
        <f t="shared" si="27"/>
        <v>1.0418238214530022E-08</v>
      </c>
      <c r="CV56" s="2">
        <f t="shared" si="27"/>
        <v>1.0347125971650185E-08</v>
      </c>
      <c r="CW56" s="2">
        <f t="shared" si="27"/>
        <v>1.027634938072216E-08</v>
      </c>
      <c r="CX56" s="2">
        <f t="shared" si="27"/>
        <v>1.0205910886535649E-08</v>
      </c>
      <c r="CY56" s="2">
        <f t="shared" si="27"/>
        <v>1.0135812770747895E-08</v>
      </c>
      <c r="CZ56" s="2"/>
    </row>
    <row r="57" spans="1:104" s="3" customFormat="1" ht="15">
      <c r="A57" s="3" t="s">
        <v>17</v>
      </c>
      <c r="B57" s="4">
        <v>0</v>
      </c>
      <c r="C57" s="4">
        <v>0</v>
      </c>
      <c r="D57" s="4">
        <f>IF(C57+C56&gt;=0,C57+C56,#VALUE!)</f>
        <v>1.647292731534057E-08</v>
      </c>
      <c r="E57" s="4">
        <f aca="true" t="shared" si="28" ref="E57:BP57">IF(D57+D56&gt;=0,D57+D56,#VALUE!)</f>
        <v>3.297002326930338E-08</v>
      </c>
      <c r="F57" s="4">
        <f t="shared" si="28"/>
        <v>4.9484645910385895E-08</v>
      </c>
      <c r="G57" s="4">
        <f t="shared" si="28"/>
        <v>6.601057765828928E-08</v>
      </c>
      <c r="H57" s="4">
        <f t="shared" si="28"/>
        <v>8.254199400911747E-08</v>
      </c>
      <c r="I57" s="4">
        <f t="shared" si="28"/>
        <v>9.907343508268626E-08</v>
      </c>
      <c r="J57" s="4">
        <f t="shared" si="28"/>
        <v>1.155997797033955E-07</v>
      </c>
      <c r="K57" s="4">
        <f t="shared" si="28"/>
        <v>1.3211622174490785E-07</v>
      </c>
      <c r="L57" s="4">
        <f t="shared" si="28"/>
        <v>1.4861824850215426E-07</v>
      </c>
      <c r="M57" s="4">
        <f t="shared" si="28"/>
        <v>1.6510162088281762E-07</v>
      </c>
      <c r="N57" s="4">
        <f t="shared" si="28"/>
        <v>1.815623552351548E-07</v>
      </c>
      <c r="O57" s="4">
        <f t="shared" si="28"/>
        <v>1.9799670665040048E-07</v>
      </c>
      <c r="P57" s="4">
        <f t="shared" si="28"/>
        <v>2.1440115359655063E-07</v>
      </c>
      <c r="Q57" s="4">
        <f t="shared" si="28"/>
        <v>2.307723837564679E-07</v>
      </c>
      <c r="R57" s="4">
        <f t="shared" si="28"/>
        <v>2.471072809573312E-07</v>
      </c>
      <c r="S57" s="4">
        <f t="shared" si="28"/>
        <v>2.6340291309076394E-07</v>
      </c>
      <c r="T57" s="4">
        <f t="shared" si="28"/>
        <v>2.7965652093376423E-07</v>
      </c>
      <c r="U57" s="4">
        <f t="shared" si="28"/>
        <v>2.958655077900398E-07</v>
      </c>
      <c r="V57" s="4">
        <f t="shared" si="28"/>
        <v>3.120274298796917E-07</v>
      </c>
      <c r="W57" s="4">
        <f t="shared" si="28"/>
        <v>3.28139987412553E-07</v>
      </c>
      <c r="X57" s="4">
        <f t="shared" si="28"/>
        <v>3.44201016286994E-07</v>
      </c>
      <c r="Y57" s="4">
        <f t="shared" si="28"/>
        <v>3.6020848036176974E-07</v>
      </c>
      <c r="Z57" s="4">
        <f t="shared" si="28"/>
        <v>3.7616046425359964E-07</v>
      </c>
      <c r="AA57" s="4">
        <f t="shared" si="28"/>
        <v>3.9205516661771616E-07</v>
      </c>
      <c r="AB57" s="4">
        <f t="shared" si="28"/>
        <v>4.078908938726709E-07</v>
      </c>
      <c r="AC57" s="4">
        <f t="shared" si="28"/>
        <v>4.2366605433429983E-07</v>
      </c>
      <c r="AD57" s="4">
        <f t="shared" si="28"/>
        <v>4.393791527269803E-07</v>
      </c>
      <c r="AE57" s="4">
        <f t="shared" si="28"/>
        <v>4.550287850432038E-07</v>
      </c>
      <c r="AF57" s="4">
        <f t="shared" si="28"/>
        <v>4.7061363372508265E-07</v>
      </c>
      <c r="AG57" s="4">
        <f t="shared" si="28"/>
        <v>4.861324631437373E-07</v>
      </c>
      <c r="AH57" s="4">
        <f t="shared" si="28"/>
        <v>5.015841153546062E-07</v>
      </c>
      <c r="AI57" s="4">
        <f t="shared" si="28"/>
        <v>5.169675061086073E-07</v>
      </c>
      <c r="AJ57" s="4">
        <f t="shared" si="28"/>
        <v>5.322816211007824E-07</v>
      </c>
      <c r="AK57" s="4">
        <f t="shared" si="28"/>
        <v>5.475255124395942E-07</v>
      </c>
      <c r="AL57" s="4">
        <f t="shared" si="28"/>
        <v>5.62698295321435E-07</v>
      </c>
      <c r="AM57" s="4">
        <f t="shared" si="28"/>
        <v>5.777991448961699E-07</v>
      </c>
      <c r="AN57" s="4">
        <f t="shared" si="28"/>
        <v>5.928272933106755E-07</v>
      </c>
      <c r="AO57" s="4">
        <f t="shared" si="28"/>
        <v>6.07782026918376E-07</v>
      </c>
      <c r="AP57" s="4">
        <f t="shared" si="28"/>
        <v>6.226626836437228E-07</v>
      </c>
      <c r="AQ57" s="4">
        <f t="shared" si="28"/>
        <v>6.374686504914173E-07</v>
      </c>
      <c r="AR57" s="4">
        <f t="shared" si="28"/>
        <v>6.521993611909674E-07</v>
      </c>
      <c r="AS57" s="4">
        <f t="shared" si="28"/>
        <v>6.668542939678755E-07</v>
      </c>
      <c r="AT57" s="4">
        <f t="shared" si="28"/>
        <v>6.814329694334113E-07</v>
      </c>
      <c r="AU57" s="4">
        <f t="shared" si="28"/>
        <v>6.959349485855197E-07</v>
      </c>
      <c r="AV57" s="4">
        <f t="shared" si="28"/>
        <v>7.103598309139567E-07</v>
      </c>
      <c r="AW57" s="4">
        <f t="shared" si="28"/>
        <v>7.247072526032522E-07</v>
      </c>
      <c r="AX57" s="4">
        <f t="shared" si="28"/>
        <v>7.38976884827551E-07</v>
      </c>
      <c r="AY57" s="4">
        <f t="shared" si="28"/>
        <v>7.531684321318104E-07</v>
      </c>
      <c r="AZ57" s="4">
        <f t="shared" si="28"/>
        <v>7.672816308942153E-07</v>
      </c>
      <c r="BA57" s="4">
        <f t="shared" si="28"/>
        <v>7.813162478650325E-07</v>
      </c>
      <c r="BB57" s="4">
        <f t="shared" si="28"/>
        <v>7.952720787774489E-07</v>
      </c>
      <c r="BC57" s="4">
        <f t="shared" si="28"/>
        <v>8.091489470262456E-07</v>
      </c>
      <c r="BD57" s="4">
        <f t="shared" si="28"/>
        <v>8.229467024104347E-07</v>
      </c>
      <c r="BE57" s="4">
        <f t="shared" si="28"/>
        <v>8.366652199362451E-07</v>
      </c>
      <c r="BF57" s="4">
        <f t="shared" si="28"/>
        <v>8.503043986770818E-07</v>
      </c>
      <c r="BG57" s="4">
        <f t="shared" si="28"/>
        <v>8.638641606873004E-07</v>
      </c>
      <c r="BH57" s="4">
        <f t="shared" si="28"/>
        <v>8.773444499668463E-07</v>
      </c>
      <c r="BI57" s="4">
        <f t="shared" si="28"/>
        <v>8.907452314739926E-07</v>
      </c>
      <c r="BJ57" s="4">
        <f t="shared" si="28"/>
        <v>9.040664901835879E-07</v>
      </c>
      <c r="BK57" s="4">
        <f t="shared" si="28"/>
        <v>9.173082301883868E-07</v>
      </c>
      <c r="BL57" s="4">
        <f t="shared" si="28"/>
        <v>9.304704738411866E-07</v>
      </c>
      <c r="BM57" s="4">
        <f t="shared" si="28"/>
        <v>9.435532609356319E-07</v>
      </c>
      <c r="BN57" s="4">
        <f t="shared" si="28"/>
        <v>9.56556647923682E-07</v>
      </c>
      <c r="BO57" s="4">
        <f t="shared" si="28"/>
        <v>9.694807071678544E-07</v>
      </c>
      <c r="BP57" s="4">
        <f t="shared" si="28"/>
        <v>9.823255262264705E-07</v>
      </c>
      <c r="BQ57" s="4">
        <f aca="true" t="shared" si="29" ref="BQ57:CY57">IF(BP57+BP56&gt;=0,BP57+BP56,#VALUE!)</f>
        <v>9.950912071702367E-07</v>
      </c>
      <c r="BR57" s="4">
        <f t="shared" si="29"/>
        <v>1.0077778659285886E-06</v>
      </c>
      <c r="BS57" s="4">
        <f t="shared" si="29"/>
        <v>1.0203856316643212E-06</v>
      </c>
      <c r="BT57" s="4">
        <f t="shared" si="29"/>
        <v>1.0329146461751089E-06</v>
      </c>
      <c r="BU57" s="4">
        <f t="shared" si="29"/>
        <v>1.0453650633206028E-06</v>
      </c>
      <c r="BV57" s="4">
        <f t="shared" si="29"/>
        <v>1.057737048473864E-06</v>
      </c>
      <c r="BW57" s="4">
        <f t="shared" si="29"/>
        <v>1.070030777995964E-06</v>
      </c>
      <c r="BX57" s="4">
        <f t="shared" si="29"/>
        <v>1.0822464387326442E-06</v>
      </c>
      <c r="BY57" s="4">
        <f t="shared" si="29"/>
        <v>1.0943842275319936E-06</v>
      </c>
      <c r="BZ57" s="4">
        <f t="shared" si="29"/>
        <v>1.106444350782155E-06</v>
      </c>
      <c r="CA57" s="4">
        <f t="shared" si="29"/>
        <v>1.1184270239681272E-06</v>
      </c>
      <c r="CB57" s="4">
        <f t="shared" si="29"/>
        <v>1.130332471246779E-06</v>
      </c>
      <c r="CC57" s="4">
        <f t="shared" si="29"/>
        <v>1.1421609250392404E-06</v>
      </c>
      <c r="CD57" s="4">
        <f t="shared" si="29"/>
        <v>1.1539126256398758E-06</v>
      </c>
      <c r="CE57" s="4">
        <f t="shared" si="29"/>
        <v>1.1655878208410933E-06</v>
      </c>
      <c r="CF57" s="4">
        <f t="shared" si="29"/>
        <v>1.1771867655732743E-06</v>
      </c>
      <c r="CG57" s="4">
        <f t="shared" si="29"/>
        <v>1.188709721559152E-06</v>
      </c>
      <c r="CH57" s="4">
        <f t="shared" si="29"/>
        <v>1.2001569569819972E-06</v>
      </c>
      <c r="CI57" s="4">
        <f t="shared" si="29"/>
        <v>1.2115287461670042E-06</v>
      </c>
      <c r="CJ57" s="4">
        <f t="shared" si="29"/>
        <v>1.2228253692753018E-06</v>
      </c>
      <c r="CK57" s="4">
        <f t="shared" si="29"/>
        <v>1.2340471120100382E-06</v>
      </c>
      <c r="CL57" s="4">
        <f t="shared" si="29"/>
        <v>1.2451942653340226E-06</v>
      </c>
      <c r="CM57" s="4">
        <f t="shared" si="29"/>
        <v>1.2562671251984272E-06</v>
      </c>
      <c r="CN57" s="4">
        <f t="shared" si="29"/>
        <v>1.2672659922820783E-06</v>
      </c>
      <c r="CO57" s="4">
        <f t="shared" si="29"/>
        <v>1.2781911717408893E-06</v>
      </c>
      <c r="CP57" s="4">
        <f t="shared" si="29"/>
        <v>1.2890429729670117E-06</v>
      </c>
      <c r="CQ57" s="4">
        <f t="shared" si="29"/>
        <v>1.2998217093572934E-06</v>
      </c>
      <c r="CR57" s="4">
        <f t="shared" si="29"/>
        <v>1.3105276980906644E-06</v>
      </c>
      <c r="CS57" s="4">
        <f t="shared" si="29"/>
        <v>1.321161259914075E-06</v>
      </c>
      <c r="CT57" s="4">
        <f t="shared" si="29"/>
        <v>1.3317227189366428E-06</v>
      </c>
      <c r="CU57" s="4">
        <f t="shared" si="29"/>
        <v>1.342212402431667E-06</v>
      </c>
      <c r="CV57" s="4">
        <f t="shared" si="29"/>
        <v>1.352630640646197E-06</v>
      </c>
      <c r="CW57" s="4">
        <f t="shared" si="29"/>
        <v>1.3629777666178472E-06</v>
      </c>
      <c r="CX57" s="4">
        <f t="shared" si="29"/>
        <v>1.3732541159985694E-06</v>
      </c>
      <c r="CY57" s="4">
        <f t="shared" si="29"/>
        <v>1.383460026885105E-06</v>
      </c>
      <c r="CZ57" s="4"/>
    </row>
    <row r="58" spans="1:104" ht="15">
      <c r="A58" t="s">
        <v>69</v>
      </c>
      <c r="B58" s="2">
        <f>($B$28*B$54*B$57-$B$29*B$59+$B$30*B$57*B$57-$B$31*B$59*B$53-$B$32*B$59-$B$33*B$63*B$59-$B$35*B$57*B$59-$B$36*B$54*B$59-$B$37*B$59*B$61-$B$39*B$59*B$55+$B$41*B$61)*$B$19</f>
        <v>-2.3060602236361464E-07</v>
      </c>
      <c r="C58" s="2">
        <v>-2.3060602236361464E-07</v>
      </c>
      <c r="D58" s="2">
        <f>($B$28*D$54*D$57-$B$29*D$59+$B$30*D$57*D$57-$B$31*D$59*D$53-$B$32*D$59-$B$33*D$63*D$59-$B$35*D$57*D$59-$B$36*D$54*D$59-$B$37*D$59*D$61-$B$39*D$59*D$55+$B$41*D$61)*$B$19</f>
        <v>-2.2147464333679316E-07</v>
      </c>
      <c r="E58" s="2">
        <f aca="true" t="shared" si="30" ref="E58:BP58">($B$28*E$54*E$57-$B$29*E$59+$B$30*E$57*E$57-$B$31*E$59*E$53-$B$32*E$59-$B$33*E$63*E$59-$B$35*E$57*E$59-$B$36*E$54*E$59-$B$37*E$59*E$61-$B$39*E$59*E$55+$B$41*E$61)*$B$19</f>
        <v>-2.1287950861578816E-07</v>
      </c>
      <c r="F58" s="2">
        <f t="shared" si="30"/>
        <v>-2.047792132876985E-07</v>
      </c>
      <c r="G58" s="2">
        <f t="shared" si="30"/>
        <v>-1.9713628834976705E-07</v>
      </c>
      <c r="H58" s="2">
        <f t="shared" si="30"/>
        <v>-1.899167587585645E-07</v>
      </c>
      <c r="I58" s="2">
        <f t="shared" si="30"/>
        <v>-1.8308975845515104E-07</v>
      </c>
      <c r="J58" s="2">
        <f t="shared" si="30"/>
        <v>-1.766271941058424E-07</v>
      </c>
      <c r="K58" s="2">
        <f t="shared" si="30"/>
        <v>-1.7050345062393608E-07</v>
      </c>
      <c r="L58" s="2">
        <f t="shared" si="30"/>
        <v>-1.646951326308416E-07</v>
      </c>
      <c r="M58" s="2">
        <f t="shared" si="30"/>
        <v>-1.5918083691970159E-07</v>
      </c>
      <c r="N58" s="2">
        <f t="shared" si="30"/>
        <v>-1.5394095173596604E-07</v>
      </c>
      <c r="O58" s="2">
        <f t="shared" si="30"/>
        <v>-1.4895747931561993E-07</v>
      </c>
      <c r="P58" s="2">
        <f t="shared" si="30"/>
        <v>-1.4421387864543996E-07</v>
      </c>
      <c r="Q58" s="2">
        <f t="shared" si="30"/>
        <v>-1.3969492584897596E-07</v>
      </c>
      <c r="R58" s="2">
        <f t="shared" si="30"/>
        <v>-1.353865899716463E-07</v>
      </c>
      <c r="S58" s="2">
        <f t="shared" si="30"/>
        <v>-1.31275922250366E-07</v>
      </c>
      <c r="T58" s="2">
        <f t="shared" si="30"/>
        <v>-1.2735095721724748E-07</v>
      </c>
      <c r="U58" s="2">
        <f t="shared" si="30"/>
        <v>-1.2360062421110733E-07</v>
      </c>
      <c r="V58" s="2">
        <f t="shared" si="30"/>
        <v>-1.2001466806132285E-07</v>
      </c>
      <c r="W58" s="2">
        <f t="shared" si="30"/>
        <v>-1.1658357787140759E-07</v>
      </c>
      <c r="X58" s="2">
        <f t="shared" si="30"/>
        <v>-1.1329852296896959E-07</v>
      </c>
      <c r="Y58" s="2">
        <f t="shared" si="30"/>
        <v>-1.1015129520816916E-07</v>
      </c>
      <c r="Z58" s="2">
        <f t="shared" si="30"/>
        <v>-1.0713425691347691E-07</v>
      </c>
      <c r="AA58" s="2">
        <f t="shared" si="30"/>
        <v>-1.0424029384200246E-07</v>
      </c>
      <c r="AB58" s="2">
        <f t="shared" si="30"/>
        <v>-1.0146277261805586E-07</v>
      </c>
      <c r="AC58" s="2">
        <f t="shared" si="30"/>
        <v>-9.879550215971165E-08</v>
      </c>
      <c r="AD58" s="2">
        <f t="shared" si="30"/>
        <v>-9.623269867447063E-08</v>
      </c>
      <c r="AE58" s="2">
        <f t="shared" si="30"/>
        <v>-9.376895385092849E-08</v>
      </c>
      <c r="AF58" s="2">
        <f t="shared" si="30"/>
        <v>-9.139920591672923E-08</v>
      </c>
      <c r="AG58" s="2">
        <f t="shared" si="30"/>
        <v>-8.911871327091442E-08</v>
      </c>
      <c r="AH58" s="2">
        <f t="shared" si="30"/>
        <v>-8.692303043184442E-08</v>
      </c>
      <c r="AI58" s="2">
        <f t="shared" si="30"/>
        <v>-8.480798607081734E-08</v>
      </c>
      <c r="AJ58" s="2">
        <f t="shared" si="30"/>
        <v>-8.276966292690262E-08</v>
      </c>
      <c r="AK58" s="2">
        <f t="shared" si="30"/>
        <v>-8.080437942081691E-08</v>
      </c>
      <c r="AL58" s="2">
        <f t="shared" si="30"/>
        <v>-7.89086728053038E-08</v>
      </c>
      <c r="AM58" s="2">
        <f t="shared" si="30"/>
        <v>-7.707928370678707E-08</v>
      </c>
      <c r="AN58" s="2">
        <f t="shared" si="30"/>
        <v>-7.531314192835015E-08</v>
      </c>
      <c r="AO58" s="2">
        <f t="shared" si="30"/>
        <v>-7.360735339760746E-08</v>
      </c>
      <c r="AP58" s="2">
        <f t="shared" si="30"/>
        <v>-7.195918815500229E-08</v>
      </c>
      <c r="AQ58" s="2">
        <f t="shared" si="30"/>
        <v>-7.036606928868195E-08</v>
      </c>
      <c r="AR58" s="2">
        <f t="shared" si="30"/>
        <v>-6.882556273152904E-08</v>
      </c>
      <c r="AS58" s="2">
        <f t="shared" si="30"/>
        <v>-6.733536784431544E-08</v>
      </c>
      <c r="AT58" s="2">
        <f t="shared" si="30"/>
        <v>-6.589330871641544E-08</v>
      </c>
      <c r="AU58" s="2">
        <f t="shared" si="30"/>
        <v>-6.449732612217772E-08</v>
      </c>
      <c r="AV58" s="2">
        <f t="shared" si="30"/>
        <v>-6.314547007700538E-08</v>
      </c>
      <c r="AW58" s="2">
        <f t="shared" si="30"/>
        <v>-6.183589294251506E-08</v>
      </c>
      <c r="AX58" s="2">
        <f t="shared" si="30"/>
        <v>-6.056684303490915E-08</v>
      </c>
      <c r="AY58" s="2">
        <f t="shared" si="30"/>
        <v>-5.9336658694966155E-08</v>
      </c>
      <c r="AZ58" s="2">
        <f t="shared" si="30"/>
        <v>-5.814376278188688E-08</v>
      </c>
      <c r="BA58" s="2">
        <f t="shared" si="30"/>
        <v>-5.698665755667832E-08</v>
      </c>
      <c r="BB58" s="2">
        <f t="shared" si="30"/>
        <v>-5.5863919923854614E-08</v>
      </c>
      <c r="BC58" s="2">
        <f t="shared" si="30"/>
        <v>-5.477419700302535E-08</v>
      </c>
      <c r="BD58" s="2">
        <f t="shared" si="30"/>
        <v>-5.371620200445656E-08</v>
      </c>
      <c r="BE58" s="2">
        <f t="shared" si="30"/>
        <v>-5.268871038496032E-08</v>
      </c>
      <c r="BF58" s="2">
        <f t="shared" si="30"/>
        <v>-5.169055626252012E-08</v>
      </c>
      <c r="BG58" s="2">
        <f t="shared" si="30"/>
        <v>-5.0720629069914615E-08</v>
      </c>
      <c r="BH58" s="2">
        <f t="shared" si="30"/>
        <v>-4.977787042928158E-08</v>
      </c>
      <c r="BI58" s="2">
        <f t="shared" si="30"/>
        <v>-4.886127123108678E-08</v>
      </c>
      <c r="BJ58" s="2">
        <f t="shared" si="30"/>
        <v>-4.7969868902342686E-08</v>
      </c>
      <c r="BK58" s="2">
        <f t="shared" si="30"/>
        <v>-4.710274485017579E-08</v>
      </c>
      <c r="BL58" s="2">
        <f t="shared" si="30"/>
        <v>-4.625902206798111E-08</v>
      </c>
      <c r="BM58" s="2">
        <f t="shared" si="30"/>
        <v>-4.543786289243862E-08</v>
      </c>
      <c r="BN58" s="2">
        <f t="shared" si="30"/>
        <v>-4.4638466900610166E-08</v>
      </c>
      <c r="BO58" s="2">
        <f t="shared" si="30"/>
        <v>-4.3860068937195414E-08</v>
      </c>
      <c r="BP58" s="2">
        <f t="shared" si="30"/>
        <v>-4.310193726280999E-08</v>
      </c>
      <c r="BQ58" s="2">
        <f aca="true" t="shared" si="31" ref="BQ58:CY58">($B$28*BQ$54*BQ$57-$B$29*BQ$59+$B$30*BQ$57*BQ$57-$B$31*BQ$59*BQ$53-$B$32*BQ$59-$B$33*BQ$63*BQ$59-$B$35*BQ$57*BQ$59-$B$36*BQ$54*BQ$59-$B$37*BQ$59*BQ$61-$B$39*BQ$59*BQ$55+$B$41*BQ$61)*$B$19</f>
        <v>-4.23633718148646E-08</v>
      </c>
      <c r="BR58" s="2">
        <f t="shared" si="31"/>
        <v>-4.164370257327836E-08</v>
      </c>
      <c r="BS58" s="2">
        <f t="shared" si="31"/>
        <v>-4.094228802385775E-08</v>
      </c>
      <c r="BT58" s="2">
        <f t="shared" si="31"/>
        <v>-4.0258513712719585E-08</v>
      </c>
      <c r="BU58" s="2">
        <f t="shared" si="31"/>
        <v>-3.959179088563806E-08</v>
      </c>
      <c r="BV58" s="2">
        <f t="shared" si="31"/>
        <v>-3.894155520665524E-08</v>
      </c>
      <c r="BW58" s="2">
        <f t="shared" si="31"/>
        <v>-3.830726555071539E-08</v>
      </c>
      <c r="BX58" s="2">
        <f t="shared" si="31"/>
        <v>-3.7688402865470964E-08</v>
      </c>
      <c r="BY58" s="2">
        <f t="shared" si="31"/>
        <v>-3.708446909776279E-08</v>
      </c>
      <c r="BZ58" s="2">
        <f t="shared" si="31"/>
        <v>-3.649498618060387E-08</v>
      </c>
      <c r="CA58" s="2">
        <f t="shared" si="31"/>
        <v>-3.591949507679652E-08</v>
      </c>
      <c r="CB58" s="2">
        <f t="shared" si="31"/>
        <v>-3.53575548755894E-08</v>
      </c>
      <c r="CC58" s="2">
        <f t="shared" si="31"/>
        <v>-3.480874193903519E-08</v>
      </c>
      <c r="CD58" s="2">
        <f t="shared" si="31"/>
        <v>-3.4272649094945176E-08</v>
      </c>
      <c r="CE58" s="2">
        <f t="shared" si="31"/>
        <v>-3.374888487355309E-08</v>
      </c>
      <c r="CF58" s="2">
        <f t="shared" si="31"/>
        <v>-3.323707278520069E-08</v>
      </c>
      <c r="CG58" s="2">
        <f t="shared" si="31"/>
        <v>-3.273685063654228E-08</v>
      </c>
      <c r="CH58" s="2">
        <f t="shared" si="31"/>
        <v>-3.224786988293576E-08</v>
      </c>
      <c r="CI58" s="2">
        <f t="shared" si="31"/>
        <v>-3.1769795014845996E-08</v>
      </c>
      <c r="CJ58" s="2">
        <f t="shared" si="31"/>
        <v>-3.130230297623197E-08</v>
      </c>
      <c r="CK58" s="2">
        <f t="shared" si="31"/>
        <v>-3.084508261302455E-08</v>
      </c>
      <c r="CL58" s="2">
        <f t="shared" si="31"/>
        <v>-3.039783414992687E-08</v>
      </c>
      <c r="CM58" s="2">
        <f t="shared" si="31"/>
        <v>-2.996026869388566E-08</v>
      </c>
      <c r="CN58" s="2">
        <f t="shared" si="31"/>
        <v>-2.95321077626892E-08</v>
      </c>
      <c r="CO58" s="2">
        <f t="shared" si="31"/>
        <v>-2.9113082837247715E-08</v>
      </c>
      <c r="CP58" s="2">
        <f t="shared" si="31"/>
        <v>-2.8702934936204944E-08</v>
      </c>
      <c r="CQ58" s="2">
        <f t="shared" si="31"/>
        <v>-2.830141421161551E-08</v>
      </c>
      <c r="CR58" s="2">
        <f t="shared" si="31"/>
        <v>-2.790827956450307E-08</v>
      </c>
      <c r="CS58" s="2">
        <f t="shared" si="31"/>
        <v>-2.752329827918895E-08</v>
      </c>
      <c r="CT58" s="2">
        <f t="shared" si="31"/>
        <v>-2.714624567534971E-08</v>
      </c>
      <c r="CU58" s="2">
        <f t="shared" si="31"/>
        <v>-2.6776904776827427E-08</v>
      </c>
      <c r="CV58" s="2">
        <f t="shared" si="31"/>
        <v>-2.6415065996276105E-08</v>
      </c>
      <c r="CW58" s="2">
        <f t="shared" si="31"/>
        <v>-2.6060526834783827E-08</v>
      </c>
      <c r="CX58" s="2">
        <f t="shared" si="31"/>
        <v>-2.5713091595662602E-08</v>
      </c>
      <c r="CY58" s="2">
        <f t="shared" si="31"/>
        <v>-2.5372571111646636E-08</v>
      </c>
      <c r="CZ58" s="2"/>
    </row>
    <row r="59" spans="1:104" s="3" customFormat="1" ht="15">
      <c r="A59" s="3" t="s">
        <v>40</v>
      </c>
      <c r="B59" s="4">
        <f>IF($B$17=1,$B$19*$B$14/3600,$B$14)/(14.0067*1000)</f>
        <v>1.1423104657056981E-05</v>
      </c>
      <c r="C59" s="4">
        <v>1.1423104657056981E-05</v>
      </c>
      <c r="D59" s="4">
        <f>IF(C59+C58&gt;=0,C59+C58,#VALUE!)</f>
        <v>1.1192498634693366E-05</v>
      </c>
      <c r="E59" s="4">
        <f aca="true" t="shared" si="32" ref="E59:BP59">IF(D59+D58&gt;=0,D59+D58,#VALUE!)</f>
        <v>1.0971023991356572E-05</v>
      </c>
      <c r="F59" s="4">
        <f t="shared" si="32"/>
        <v>1.0758144482740783E-05</v>
      </c>
      <c r="G59" s="4">
        <f t="shared" si="32"/>
        <v>1.0553365269453085E-05</v>
      </c>
      <c r="H59" s="4">
        <f t="shared" si="32"/>
        <v>1.0356228981103319E-05</v>
      </c>
      <c r="I59" s="4">
        <f t="shared" si="32"/>
        <v>1.0166312222344753E-05</v>
      </c>
      <c r="J59" s="4">
        <f t="shared" si="32"/>
        <v>9.983222463889603E-06</v>
      </c>
      <c r="K59" s="4">
        <f t="shared" si="32"/>
        <v>9.80659526978376E-06</v>
      </c>
      <c r="L59" s="4">
        <f t="shared" si="32"/>
        <v>9.636091819159823E-06</v>
      </c>
      <c r="M59" s="4">
        <f t="shared" si="32"/>
        <v>9.471396686528982E-06</v>
      </c>
      <c r="N59" s="4">
        <f t="shared" si="32"/>
        <v>9.31221584960928E-06</v>
      </c>
      <c r="O59" s="4">
        <f t="shared" si="32"/>
        <v>9.158274897873315E-06</v>
      </c>
      <c r="P59" s="4">
        <f t="shared" si="32"/>
        <v>9.009317418557696E-06</v>
      </c>
      <c r="Q59" s="4">
        <f t="shared" si="32"/>
        <v>8.865103539912256E-06</v>
      </c>
      <c r="R59" s="4">
        <f t="shared" si="32"/>
        <v>8.725408614063279E-06</v>
      </c>
      <c r="S59" s="4">
        <f t="shared" si="32"/>
        <v>8.590022024091632E-06</v>
      </c>
      <c r="T59" s="4">
        <f t="shared" si="32"/>
        <v>8.458746101841267E-06</v>
      </c>
      <c r="U59" s="4">
        <f t="shared" si="32"/>
        <v>8.331395144624019E-06</v>
      </c>
      <c r="V59" s="4">
        <f t="shared" si="32"/>
        <v>8.207794520412912E-06</v>
      </c>
      <c r="W59" s="4">
        <f t="shared" si="32"/>
        <v>8.087779852351589E-06</v>
      </c>
      <c r="X59" s="4">
        <f t="shared" si="32"/>
        <v>7.971196274480181E-06</v>
      </c>
      <c r="Y59" s="4">
        <f t="shared" si="32"/>
        <v>7.857897751511212E-06</v>
      </c>
      <c r="Z59" s="4">
        <f t="shared" si="32"/>
        <v>7.747746456303043E-06</v>
      </c>
      <c r="AA59" s="4">
        <f t="shared" si="32"/>
        <v>7.640612199389566E-06</v>
      </c>
      <c r="AB59" s="4">
        <f t="shared" si="32"/>
        <v>7.536371905547563E-06</v>
      </c>
      <c r="AC59" s="4">
        <f t="shared" si="32"/>
        <v>7.434909132929507E-06</v>
      </c>
      <c r="AD59" s="4">
        <f t="shared" si="32"/>
        <v>7.336113630769796E-06</v>
      </c>
      <c r="AE59" s="4">
        <f t="shared" si="32"/>
        <v>7.239880932095325E-06</v>
      </c>
      <c r="AF59" s="4">
        <f t="shared" si="32"/>
        <v>7.146111978244396E-06</v>
      </c>
      <c r="AG59" s="4">
        <f t="shared" si="32"/>
        <v>7.054712772327667E-06</v>
      </c>
      <c r="AH59" s="4">
        <f t="shared" si="32"/>
        <v>6.9655940590567525E-06</v>
      </c>
      <c r="AI59" s="4">
        <f t="shared" si="32"/>
        <v>6.878671028624908E-06</v>
      </c>
      <c r="AJ59" s="4">
        <f t="shared" si="32"/>
        <v>6.793863042554091E-06</v>
      </c>
      <c r="AK59" s="4">
        <f t="shared" si="32"/>
        <v>6.711093379627188E-06</v>
      </c>
      <c r="AL59" s="4">
        <f t="shared" si="32"/>
        <v>6.630289000206371E-06</v>
      </c>
      <c r="AM59" s="4">
        <f t="shared" si="32"/>
        <v>6.551380327401067E-06</v>
      </c>
      <c r="AN59" s="4">
        <f t="shared" si="32"/>
        <v>6.4743010436942795E-06</v>
      </c>
      <c r="AO59" s="4">
        <f t="shared" si="32"/>
        <v>6.39898790176593E-06</v>
      </c>
      <c r="AP59" s="4">
        <f t="shared" si="32"/>
        <v>6.325380548368322E-06</v>
      </c>
      <c r="AQ59" s="4">
        <f t="shared" si="32"/>
        <v>6.25342136021332E-06</v>
      </c>
      <c r="AR59" s="4">
        <f t="shared" si="32"/>
        <v>6.183055290924638E-06</v>
      </c>
      <c r="AS59" s="4">
        <f t="shared" si="32"/>
        <v>6.114229728193108E-06</v>
      </c>
      <c r="AT59" s="4">
        <f t="shared" si="32"/>
        <v>6.046894360348793E-06</v>
      </c>
      <c r="AU59" s="4">
        <f t="shared" si="32"/>
        <v>5.9810010516323775E-06</v>
      </c>
      <c r="AV59" s="4">
        <f t="shared" si="32"/>
        <v>5.9165037255102E-06</v>
      </c>
      <c r="AW59" s="4">
        <f t="shared" si="32"/>
        <v>5.853358255433194E-06</v>
      </c>
      <c r="AX59" s="4">
        <f t="shared" si="32"/>
        <v>5.791522362490679E-06</v>
      </c>
      <c r="AY59" s="4">
        <f t="shared" si="32"/>
        <v>5.730955519455771E-06</v>
      </c>
      <c r="AZ59" s="4">
        <f t="shared" si="32"/>
        <v>5.671618860760804E-06</v>
      </c>
      <c r="BA59" s="4">
        <f t="shared" si="32"/>
        <v>5.613475097978917E-06</v>
      </c>
      <c r="BB59" s="4">
        <f t="shared" si="32"/>
        <v>5.556488440422239E-06</v>
      </c>
      <c r="BC59" s="4">
        <f t="shared" si="32"/>
        <v>5.500624520498384E-06</v>
      </c>
      <c r="BD59" s="4">
        <f t="shared" si="32"/>
        <v>5.445850323495359E-06</v>
      </c>
      <c r="BE59" s="4">
        <f t="shared" si="32"/>
        <v>5.392134121490903E-06</v>
      </c>
      <c r="BF59" s="4">
        <f t="shared" si="32"/>
        <v>5.339445411105942E-06</v>
      </c>
      <c r="BG59" s="4">
        <f t="shared" si="32"/>
        <v>5.287754854843422E-06</v>
      </c>
      <c r="BH59" s="4">
        <f t="shared" si="32"/>
        <v>5.237034225773508E-06</v>
      </c>
      <c r="BI59" s="4">
        <f t="shared" si="32"/>
        <v>5.187256355344226E-06</v>
      </c>
      <c r="BJ59" s="4">
        <f t="shared" si="32"/>
        <v>5.138395084113139E-06</v>
      </c>
      <c r="BK59" s="4">
        <f t="shared" si="32"/>
        <v>5.090425215210797E-06</v>
      </c>
      <c r="BL59" s="4">
        <f t="shared" si="32"/>
        <v>5.043322470360621E-06</v>
      </c>
      <c r="BM59" s="4">
        <f t="shared" si="32"/>
        <v>4.99706344829264E-06</v>
      </c>
      <c r="BN59" s="4">
        <f t="shared" si="32"/>
        <v>4.951625585400201E-06</v>
      </c>
      <c r="BO59" s="4">
        <f t="shared" si="32"/>
        <v>4.906987118499591E-06</v>
      </c>
      <c r="BP59" s="4">
        <f t="shared" si="32"/>
        <v>4.863127049562395E-06</v>
      </c>
      <c r="BQ59" s="4">
        <f aca="true" t="shared" si="33" ref="BQ59:CY59">IF(BP59+BP58&gt;=0,BP59+BP58,#VALUE!)</f>
        <v>4.8200251122995854E-06</v>
      </c>
      <c r="BR59" s="4">
        <f t="shared" si="33"/>
        <v>4.777661740484721E-06</v>
      </c>
      <c r="BS59" s="4">
        <f t="shared" si="33"/>
        <v>4.736018037911442E-06</v>
      </c>
      <c r="BT59" s="4">
        <f t="shared" si="33"/>
        <v>4.695075749887585E-06</v>
      </c>
      <c r="BU59" s="4">
        <f t="shared" si="33"/>
        <v>4.654817236174865E-06</v>
      </c>
      <c r="BV59" s="4">
        <f t="shared" si="33"/>
        <v>4.615225445289227E-06</v>
      </c>
      <c r="BW59" s="4">
        <f t="shared" si="33"/>
        <v>4.576283890082572E-06</v>
      </c>
      <c r="BX59" s="4">
        <f t="shared" si="33"/>
        <v>4.5379766245318566E-06</v>
      </c>
      <c r="BY59" s="4">
        <f t="shared" si="33"/>
        <v>4.500288221666386E-06</v>
      </c>
      <c r="BZ59" s="4">
        <f t="shared" si="33"/>
        <v>4.4632037525686225E-06</v>
      </c>
      <c r="CA59" s="4">
        <f t="shared" si="33"/>
        <v>4.426708766388018E-06</v>
      </c>
      <c r="CB59" s="4">
        <f t="shared" si="33"/>
        <v>4.390789271311222E-06</v>
      </c>
      <c r="CC59" s="4">
        <f t="shared" si="33"/>
        <v>4.3554317164356325E-06</v>
      </c>
      <c r="CD59" s="4">
        <f t="shared" si="33"/>
        <v>4.320622974496597E-06</v>
      </c>
      <c r="CE59" s="4">
        <f t="shared" si="33"/>
        <v>4.286350325401652E-06</v>
      </c>
      <c r="CF59" s="4">
        <f t="shared" si="33"/>
        <v>4.2526014405280995E-06</v>
      </c>
      <c r="CG59" s="4">
        <f t="shared" si="33"/>
        <v>4.2193643677428985E-06</v>
      </c>
      <c r="CH59" s="4">
        <f t="shared" si="33"/>
        <v>4.1866275171063565E-06</v>
      </c>
      <c r="CI59" s="4">
        <f t="shared" si="33"/>
        <v>4.154379647223421E-06</v>
      </c>
      <c r="CJ59" s="4">
        <f t="shared" si="33"/>
        <v>4.122609852208575E-06</v>
      </c>
      <c r="CK59" s="4">
        <f t="shared" si="33"/>
        <v>4.091307549232343E-06</v>
      </c>
      <c r="CL59" s="4">
        <f t="shared" si="33"/>
        <v>4.060462466619319E-06</v>
      </c>
      <c r="CM59" s="4">
        <f t="shared" si="33"/>
        <v>4.030064632469392E-06</v>
      </c>
      <c r="CN59" s="4">
        <f t="shared" si="33"/>
        <v>4.000104363775506E-06</v>
      </c>
      <c r="CO59" s="4">
        <f t="shared" si="33"/>
        <v>3.970572256012817E-06</v>
      </c>
      <c r="CP59" s="4">
        <f t="shared" si="33"/>
        <v>3.941459173175569E-06</v>
      </c>
      <c r="CQ59" s="4">
        <f t="shared" si="33"/>
        <v>3.912756238239364E-06</v>
      </c>
      <c r="CR59" s="4">
        <f t="shared" si="33"/>
        <v>3.884454824027748E-06</v>
      </c>
      <c r="CS59" s="4">
        <f t="shared" si="33"/>
        <v>3.856546544463245E-06</v>
      </c>
      <c r="CT59" s="4">
        <f t="shared" si="33"/>
        <v>3.829023246184057E-06</v>
      </c>
      <c r="CU59" s="4">
        <f t="shared" si="33"/>
        <v>3.801877000508707E-06</v>
      </c>
      <c r="CV59" s="4">
        <f t="shared" si="33"/>
        <v>3.7751000957318798E-06</v>
      </c>
      <c r="CW59" s="4">
        <f t="shared" si="33"/>
        <v>3.7486850297356037E-06</v>
      </c>
      <c r="CX59" s="4">
        <f t="shared" si="33"/>
        <v>3.72262450290082E-06</v>
      </c>
      <c r="CY59" s="4">
        <f t="shared" si="33"/>
        <v>3.6969114113051573E-06</v>
      </c>
      <c r="CZ59" s="4"/>
    </row>
    <row r="60" spans="1:104" ht="15">
      <c r="A60" t="s">
        <v>70</v>
      </c>
      <c r="B60" s="2">
        <f>($B$36*B$54*B$59-$B$37*B$59*B$61-$B$38*B$57*B$61-$B$41*B$61)*$B$19</f>
        <v>-2.28183546559542E-07</v>
      </c>
      <c r="C60" s="2">
        <v>-2.28183546559542E-07</v>
      </c>
      <c r="D60" s="2">
        <f>($B$36*D$54*D$59-$B$37*D$59*D$61-$B$38*D$57*D$61-$B$41*D$61)*$B$19</f>
        <v>-2.1909022319755611E-07</v>
      </c>
      <c r="E60" s="2">
        <f aca="true" t="shared" si="34" ref="E60:BP60">($B$36*E$54*E$59-$B$37*E$59*E$61-$B$38*E$57*E$61-$B$41*E$61)*$B$19</f>
        <v>-2.1053248321496365E-07</v>
      </c>
      <c r="F60" s="2">
        <f t="shared" si="34"/>
        <v>-2.0246891082684418E-07</v>
      </c>
      <c r="G60" s="2">
        <f t="shared" si="34"/>
        <v>-1.9486203067859472E-07</v>
      </c>
      <c r="H60" s="2">
        <f t="shared" si="34"/>
        <v>-1.876778651283261E-07</v>
      </c>
      <c r="I60" s="2">
        <f t="shared" si="34"/>
        <v>-1.8088554862796058E-07</v>
      </c>
      <c r="J60" s="2">
        <f t="shared" si="34"/>
        <v>-1.7445699092225575E-07</v>
      </c>
      <c r="K60" s="2">
        <f t="shared" si="34"/>
        <v>-1.6836658211431457E-07</v>
      </c>
      <c r="L60" s="2">
        <f t="shared" si="34"/>
        <v>-1.6259093374215086E-07</v>
      </c>
      <c r="M60" s="2">
        <f t="shared" si="34"/>
        <v>-1.5710865091790386E-07</v>
      </c>
      <c r="N60" s="2">
        <f t="shared" si="34"/>
        <v>-1.5190013133461732E-07</v>
      </c>
      <c r="O60" s="2">
        <f t="shared" si="34"/>
        <v>-1.469473875733308E-07</v>
      </c>
      <c r="P60" s="2">
        <f t="shared" si="34"/>
        <v>-1.422338896682189E-07</v>
      </c>
      <c r="Q60" s="2">
        <f t="shared" si="34"/>
        <v>-1.3774442532791718E-07</v>
      </c>
      <c r="R60" s="2">
        <f t="shared" si="34"/>
        <v>-1.334649755817596E-07</v>
      </c>
      <c r="S60" s="2">
        <f t="shared" si="34"/>
        <v>-1.2938260393242809E-07</v>
      </c>
      <c r="T60" s="2">
        <f t="shared" si="34"/>
        <v>-1.2548535736125057E-07</v>
      </c>
      <c r="U60" s="2">
        <f t="shared" si="34"/>
        <v>-1.2176217775709304E-07</v>
      </c>
      <c r="V60" s="2">
        <f t="shared" si="34"/>
        <v>-1.1820282253103238E-07</v>
      </c>
      <c r="W60" s="2">
        <f t="shared" si="34"/>
        <v>-1.1479779334218222E-07</v>
      </c>
      <c r="X60" s="2">
        <f t="shared" si="34"/>
        <v>-1.1153827199963994E-07</v>
      </c>
      <c r="Y60" s="2">
        <f t="shared" si="34"/>
        <v>-1.084160627252328E-07</v>
      </c>
      <c r="Z60" s="2">
        <f t="shared" si="34"/>
        <v>-1.0542354006463725E-07</v>
      </c>
      <c r="AA60" s="2">
        <f t="shared" si="34"/>
        <v>-1.0255360182309863E-07</v>
      </c>
      <c r="AB60" s="2">
        <f t="shared" si="34"/>
        <v>-9.979962647852068E-08</v>
      </c>
      <c r="AC60" s="2">
        <f t="shared" si="34"/>
        <v>-9.715543459093507E-08</v>
      </c>
      <c r="AD60" s="2">
        <f t="shared" si="34"/>
        <v>-9.461525378479425E-08</v>
      </c>
      <c r="AE60" s="2">
        <f t="shared" si="34"/>
        <v>-9.217368693044011E-08</v>
      </c>
      <c r="AF60" s="2">
        <f t="shared" si="34"/>
        <v>-8.982568319454914E-08</v>
      </c>
      <c r="AG60" s="2">
        <f t="shared" si="34"/>
        <v>-8.756651166725607E-08</v>
      </c>
      <c r="AH60" s="2">
        <f t="shared" si="34"/>
        <v>-8.539173730678174E-08</v>
      </c>
      <c r="AI60" s="2">
        <f t="shared" si="34"/>
        <v>-8.32971989713892E-08</v>
      </c>
      <c r="AJ60" s="2">
        <f t="shared" si="34"/>
        <v>-8.127898933392736E-08</v>
      </c>
      <c r="AK60" s="2">
        <f t="shared" si="34"/>
        <v>-7.933343649656763E-08</v>
      </c>
      <c r="AL60" s="2">
        <f t="shared" si="34"/>
        <v>-7.745708714300438E-08</v>
      </c>
      <c r="AM60" s="2">
        <f t="shared" si="34"/>
        <v>-7.5646691082726E-08</v>
      </c>
      <c r="AN60" s="2">
        <f t="shared" si="34"/>
        <v>-7.389918705726814E-08</v>
      </c>
      <c r="AO60" s="2">
        <f t="shared" si="34"/>
        <v>-7.221168969189476E-08</v>
      </c>
      <c r="AP60" s="2">
        <f t="shared" si="34"/>
        <v>-7.058147748813815E-08</v>
      </c>
      <c r="AQ60" s="2">
        <f t="shared" si="34"/>
        <v>-6.900598176326042E-08</v>
      </c>
      <c r="AR60" s="2">
        <f t="shared" si="34"/>
        <v>-6.748277645213898E-08</v>
      </c>
      <c r="AS60" s="2">
        <f t="shared" si="34"/>
        <v>-6.600956869547837E-08</v>
      </c>
      <c r="AT60" s="2">
        <f t="shared" si="34"/>
        <v>-6.458419014572946E-08</v>
      </c>
      <c r="AU60" s="2">
        <f t="shared" si="34"/>
        <v>-6.320458892876844E-08</v>
      </c>
      <c r="AV60" s="2">
        <f t="shared" si="34"/>
        <v>-6.186882220534505E-08</v>
      </c>
      <c r="AW60" s="2">
        <f t="shared" si="34"/>
        <v>-6.057504928163708E-08</v>
      </c>
      <c r="AX60" s="2">
        <f t="shared" si="34"/>
        <v>-5.932152522301661E-08</v>
      </c>
      <c r="AY60" s="2">
        <f t="shared" si="34"/>
        <v>-5.810659492940898E-08</v>
      </c>
      <c r="AZ60" s="2">
        <f t="shared" si="34"/>
        <v>-5.692868763446216E-08</v>
      </c>
      <c r="BA60" s="2">
        <f t="shared" si="34"/>
        <v>-5.5786311794191416E-08</v>
      </c>
      <c r="BB60" s="2">
        <f t="shared" si="34"/>
        <v>-5.467805033386535E-08</v>
      </c>
      <c r="BC60" s="2">
        <f t="shared" si="34"/>
        <v>-5.360255622469183E-08</v>
      </c>
      <c r="BD60" s="2">
        <f t="shared" si="34"/>
        <v>-5.255854836438051E-08</v>
      </c>
      <c r="BE60" s="2">
        <f t="shared" si="34"/>
        <v>-5.154480773793044E-08</v>
      </c>
      <c r="BF60" s="2">
        <f t="shared" si="34"/>
        <v>-5.0560173837044486E-08</v>
      </c>
      <c r="BG60" s="2">
        <f t="shared" si="34"/>
        <v>-4.960354131842869E-08</v>
      </c>
      <c r="BH60" s="2">
        <f t="shared" si="34"/>
        <v>-4.8673856882915946E-08</v>
      </c>
      <c r="BI60" s="2">
        <f t="shared" si="34"/>
        <v>-4.777011635887598E-08</v>
      </c>
      <c r="BJ60" s="2">
        <f t="shared" si="34"/>
        <v>-4.689136197475599E-08</v>
      </c>
      <c r="BK60" s="2">
        <f t="shared" si="34"/>
        <v>-4.6036679806850026E-08</v>
      </c>
      <c r="BL60" s="2">
        <f t="shared" si="34"/>
        <v>-4.5205197389535835E-08</v>
      </c>
      <c r="BM60" s="2">
        <f t="shared" si="34"/>
        <v>-4.4396081476254914E-08</v>
      </c>
      <c r="BN60" s="2">
        <f t="shared" si="34"/>
        <v>-4.360853594045508E-08</v>
      </c>
      <c r="BO60" s="2">
        <f t="shared" si="34"/>
        <v>-4.2841799806576E-08</v>
      </c>
      <c r="BP60" s="2">
        <f t="shared" si="34"/>
        <v>-4.2095145401942416E-08</v>
      </c>
      <c r="BQ60" s="2">
        <f aca="true" t="shared" si="35" ref="BQ60:CY60">($B$36*BQ$54*BQ$59-$B$37*BQ$59*BQ$61-$B$38*BQ$57*BQ$61-$B$41*BQ$61)*$B$19</f>
        <v>-4.1367876621145927E-08</v>
      </c>
      <c r="BR60" s="2">
        <f t="shared" si="35"/>
        <v>-4.065932729515094E-08</v>
      </c>
      <c r="BS60" s="2">
        <f t="shared" si="35"/>
        <v>-3.996885965795845E-08</v>
      </c>
      <c r="BT60" s="2">
        <f t="shared" si="35"/>
        <v>-3.929586290420868E-08</v>
      </c>
      <c r="BU60" s="2">
        <f t="shared" si="35"/>
        <v>-3.863975183160518E-08</v>
      </c>
      <c r="BV60" s="2">
        <f t="shared" si="35"/>
        <v>-3.799996556250238E-08</v>
      </c>
      <c r="BW60" s="2">
        <f t="shared" si="35"/>
        <v>-3.7375966339419905E-08</v>
      </c>
      <c r="BX60" s="2">
        <f t="shared" si="35"/>
        <v>-3.676723838963405E-08</v>
      </c>
      <c r="BY60" s="2">
        <f t="shared" si="35"/>
        <v>-3.6173286854351544E-08</v>
      </c>
      <c r="BZ60" s="2">
        <f t="shared" si="35"/>
        <v>-3.559363677829817E-08</v>
      </c>
      <c r="CA60" s="2">
        <f t="shared" si="35"/>
        <v>-3.5027832155854354E-08</v>
      </c>
      <c r="CB60" s="2">
        <f t="shared" si="35"/>
        <v>-3.4475435030146914E-08</v>
      </c>
      <c r="CC60" s="2">
        <f t="shared" si="35"/>
        <v>-3.3936024641760694E-08</v>
      </c>
      <c r="CD60" s="2">
        <f t="shared" si="35"/>
        <v>-3.3409196623968615E-08</v>
      </c>
      <c r="CE60" s="2">
        <f t="shared" si="35"/>
        <v>-3.289456224159523E-08</v>
      </c>
      <c r="CF60" s="2">
        <f t="shared" si="35"/>
        <v>-3.23917476708287E-08</v>
      </c>
      <c r="CG60" s="2">
        <f t="shared" si="35"/>
        <v>-3.190039331748084E-08</v>
      </c>
      <c r="CH60" s="2">
        <f t="shared" si="35"/>
        <v>-3.1420153171365246E-08</v>
      </c>
      <c r="CI60" s="2">
        <f t="shared" si="35"/>
        <v>-3.095069419462152E-08</v>
      </c>
      <c r="CJ60" s="2">
        <f t="shared" si="35"/>
        <v>-3.0491695741959455E-08</v>
      </c>
      <c r="CK60" s="2">
        <f t="shared" si="35"/>
        <v>-3.0042849010931994E-08</v>
      </c>
      <c r="CL60" s="2">
        <f t="shared" si="35"/>
        <v>-2.9603856520471387E-08</v>
      </c>
      <c r="CM60" s="2">
        <f t="shared" si="35"/>
        <v>-2.9174431616038694E-08</v>
      </c>
      <c r="CN60" s="2">
        <f t="shared" si="35"/>
        <v>-2.8754297999844337E-08</v>
      </c>
      <c r="CO60" s="2">
        <f t="shared" si="35"/>
        <v>-2.8343189284697672E-08</v>
      </c>
      <c r="CP60" s="2">
        <f t="shared" si="35"/>
        <v>-2.794084857013588E-08</v>
      </c>
      <c r="CQ60" s="2">
        <f t="shared" si="35"/>
        <v>-2.7547028039568903E-08</v>
      </c>
      <c r="CR60" s="2">
        <f t="shared" si="35"/>
        <v>-2.7161488577256948E-08</v>
      </c>
      <c r="CS60" s="2">
        <f t="shared" si="35"/>
        <v>-2.6783999404012054E-08</v>
      </c>
      <c r="CT60" s="2">
        <f t="shared" si="35"/>
        <v>-2.6414337730583826E-08</v>
      </c>
      <c r="CU60" s="2">
        <f t="shared" si="35"/>
        <v>-2.6052288427754642E-08</v>
      </c>
      <c r="CV60" s="2">
        <f t="shared" si="35"/>
        <v>-2.5697643712229283E-08</v>
      </c>
      <c r="CW60" s="2">
        <f t="shared" si="35"/>
        <v>-2.5350202847460087E-08</v>
      </c>
      <c r="CX60" s="2">
        <f t="shared" si="35"/>
        <v>-2.5009771858601048E-08</v>
      </c>
      <c r="CY60" s="2">
        <f t="shared" si="35"/>
        <v>-2.4676163260832792E-08</v>
      </c>
      <c r="CZ60" s="2"/>
    </row>
    <row r="61" spans="1:104" s="3" customFormat="1" ht="15">
      <c r="A61" s="3" t="s">
        <v>58</v>
      </c>
      <c r="B61" s="4">
        <f>IF($B$17=1,$B$19*$B$14/3600,$B$14)/(14.0067*1000)</f>
        <v>1.1423104657056981E-05</v>
      </c>
      <c r="C61" s="4">
        <v>1.1423104657056981E-05</v>
      </c>
      <c r="D61" s="4">
        <f>IF(C61+C60&gt;=0,C61+C60,#VALUE!)</f>
        <v>1.119492111049744E-05</v>
      </c>
      <c r="E61" s="4">
        <f aca="true" t="shared" si="36" ref="E61:BP61">IF(D61+D60&gt;=0,D61+D60,#VALUE!)</f>
        <v>1.0975830887299883E-05</v>
      </c>
      <c r="F61" s="4">
        <f t="shared" si="36"/>
        <v>1.0765298404084919E-05</v>
      </c>
      <c r="G61" s="4">
        <f t="shared" si="36"/>
        <v>1.0562829493258076E-05</v>
      </c>
      <c r="H61" s="4">
        <f t="shared" si="36"/>
        <v>1.0367967462579481E-05</v>
      </c>
      <c r="I61" s="4">
        <f t="shared" si="36"/>
        <v>1.0180289597451155E-05</v>
      </c>
      <c r="J61" s="4">
        <f t="shared" si="36"/>
        <v>9.999404048823195E-06</v>
      </c>
      <c r="K61" s="4">
        <f t="shared" si="36"/>
        <v>9.82494705790094E-06</v>
      </c>
      <c r="L61" s="4">
        <f t="shared" si="36"/>
        <v>9.656580475786625E-06</v>
      </c>
      <c r="M61" s="4">
        <f t="shared" si="36"/>
        <v>9.493989542044473E-06</v>
      </c>
      <c r="N61" s="4">
        <f t="shared" si="36"/>
        <v>9.33688089112657E-06</v>
      </c>
      <c r="O61" s="4">
        <f t="shared" si="36"/>
        <v>9.184980759791952E-06</v>
      </c>
      <c r="P61" s="4">
        <f t="shared" si="36"/>
        <v>9.038033372218621E-06</v>
      </c>
      <c r="Q61" s="4">
        <f t="shared" si="36"/>
        <v>8.895799482550402E-06</v>
      </c>
      <c r="R61" s="4">
        <f t="shared" si="36"/>
        <v>8.758055057222485E-06</v>
      </c>
      <c r="S61" s="4">
        <f t="shared" si="36"/>
        <v>8.624590081640725E-06</v>
      </c>
      <c r="T61" s="4">
        <f t="shared" si="36"/>
        <v>8.495207477708297E-06</v>
      </c>
      <c r="U61" s="4">
        <f t="shared" si="36"/>
        <v>8.369722120347047E-06</v>
      </c>
      <c r="V61" s="4">
        <f t="shared" si="36"/>
        <v>8.247959942589954E-06</v>
      </c>
      <c r="W61" s="4">
        <f t="shared" si="36"/>
        <v>8.129757120058921E-06</v>
      </c>
      <c r="X61" s="4">
        <f t="shared" si="36"/>
        <v>8.014959326716738E-06</v>
      </c>
      <c r="Y61" s="4">
        <f t="shared" si="36"/>
        <v>7.903421054717099E-06</v>
      </c>
      <c r="Z61" s="4">
        <f t="shared" si="36"/>
        <v>7.795004991991865E-06</v>
      </c>
      <c r="AA61" s="4">
        <f t="shared" si="36"/>
        <v>7.689581451927227E-06</v>
      </c>
      <c r="AB61" s="4">
        <f t="shared" si="36"/>
        <v>7.587027850104129E-06</v>
      </c>
      <c r="AC61" s="4">
        <f t="shared" si="36"/>
        <v>7.487228223625608E-06</v>
      </c>
      <c r="AD61" s="4">
        <f t="shared" si="36"/>
        <v>7.390072789034673E-06</v>
      </c>
      <c r="AE61" s="4">
        <f t="shared" si="36"/>
        <v>7.2954575352498795E-06</v>
      </c>
      <c r="AF61" s="4">
        <f t="shared" si="36"/>
        <v>7.203283848319439E-06</v>
      </c>
      <c r="AG61" s="4">
        <f t="shared" si="36"/>
        <v>7.113458165124889E-06</v>
      </c>
      <c r="AH61" s="4">
        <f t="shared" si="36"/>
        <v>7.025891653457633E-06</v>
      </c>
      <c r="AI61" s="4">
        <f t="shared" si="36"/>
        <v>6.9404999161508515E-06</v>
      </c>
      <c r="AJ61" s="4">
        <f t="shared" si="36"/>
        <v>6.857202717179462E-06</v>
      </c>
      <c r="AK61" s="4">
        <f t="shared" si="36"/>
        <v>6.775923727845535E-06</v>
      </c>
      <c r="AL61" s="4">
        <f t="shared" si="36"/>
        <v>6.696590291348967E-06</v>
      </c>
      <c r="AM61" s="4">
        <f t="shared" si="36"/>
        <v>6.619133204205963E-06</v>
      </c>
      <c r="AN61" s="4">
        <f t="shared" si="36"/>
        <v>6.543486513123237E-06</v>
      </c>
      <c r="AO61" s="4">
        <f t="shared" si="36"/>
        <v>6.469587326065969E-06</v>
      </c>
      <c r="AP61" s="4">
        <f t="shared" si="36"/>
        <v>6.397375636374074E-06</v>
      </c>
      <c r="AQ61" s="4">
        <f t="shared" si="36"/>
        <v>6.326794158885936E-06</v>
      </c>
      <c r="AR61" s="4">
        <f t="shared" si="36"/>
        <v>6.257788177122675E-06</v>
      </c>
      <c r="AS61" s="4">
        <f t="shared" si="36"/>
        <v>6.190305400670536E-06</v>
      </c>
      <c r="AT61" s="4">
        <f t="shared" si="36"/>
        <v>6.1242958319750575E-06</v>
      </c>
      <c r="AU61" s="4">
        <f t="shared" si="36"/>
        <v>6.059711641829328E-06</v>
      </c>
      <c r="AV61" s="4">
        <f t="shared" si="36"/>
        <v>5.99650705290056E-06</v>
      </c>
      <c r="AW61" s="4">
        <f t="shared" si="36"/>
        <v>5.934638230695215E-06</v>
      </c>
      <c r="AX61" s="4">
        <f t="shared" si="36"/>
        <v>5.874063181413578E-06</v>
      </c>
      <c r="AY61" s="4">
        <f t="shared" si="36"/>
        <v>5.814741656190561E-06</v>
      </c>
      <c r="AZ61" s="4">
        <f t="shared" si="36"/>
        <v>5.756635061261152E-06</v>
      </c>
      <c r="BA61" s="4">
        <f t="shared" si="36"/>
        <v>5.69970637362669E-06</v>
      </c>
      <c r="BB61" s="4">
        <f t="shared" si="36"/>
        <v>5.643920061832499E-06</v>
      </c>
      <c r="BC61" s="4">
        <f t="shared" si="36"/>
        <v>5.589242011498634E-06</v>
      </c>
      <c r="BD61" s="4">
        <f t="shared" si="36"/>
        <v>5.535639455273942E-06</v>
      </c>
      <c r="BE61" s="4">
        <f t="shared" si="36"/>
        <v>5.483080906909562E-06</v>
      </c>
      <c r="BF61" s="4">
        <f t="shared" si="36"/>
        <v>5.431536099171631E-06</v>
      </c>
      <c r="BG61" s="4">
        <f t="shared" si="36"/>
        <v>5.380975925334587E-06</v>
      </c>
      <c r="BH61" s="4">
        <f t="shared" si="36"/>
        <v>5.331372384016158E-06</v>
      </c>
      <c r="BI61" s="4">
        <f t="shared" si="36"/>
        <v>5.282698527133242E-06</v>
      </c>
      <c r="BJ61" s="4">
        <f t="shared" si="36"/>
        <v>5.234928410774366E-06</v>
      </c>
      <c r="BK61" s="4">
        <f t="shared" si="36"/>
        <v>5.18803704879961E-06</v>
      </c>
      <c r="BL61" s="4">
        <f t="shared" si="36"/>
        <v>5.14200036899276E-06</v>
      </c>
      <c r="BM61" s="4">
        <f t="shared" si="36"/>
        <v>5.096795171603223E-06</v>
      </c>
      <c r="BN61" s="4">
        <f t="shared" si="36"/>
        <v>5.0523990901269685E-06</v>
      </c>
      <c r="BO61" s="4">
        <f t="shared" si="36"/>
        <v>5.008790554186514E-06</v>
      </c>
      <c r="BP61" s="4">
        <f t="shared" si="36"/>
        <v>4.965948754379938E-06</v>
      </c>
      <c r="BQ61" s="4">
        <f aca="true" t="shared" si="37" ref="BQ61:CY61">IF(BP61+BP60&gt;=0,BP61+BP60,#VALUE!)</f>
        <v>4.923853608977996E-06</v>
      </c>
      <c r="BR61" s="4">
        <f t="shared" si="37"/>
        <v>4.88248573235685E-06</v>
      </c>
      <c r="BS61" s="4">
        <f t="shared" si="37"/>
        <v>4.841826405061699E-06</v>
      </c>
      <c r="BT61" s="4">
        <f t="shared" si="37"/>
        <v>4.80185754540374E-06</v>
      </c>
      <c r="BU61" s="4">
        <f t="shared" si="37"/>
        <v>4.762561682499531E-06</v>
      </c>
      <c r="BV61" s="4">
        <f t="shared" si="37"/>
        <v>4.7239219306679265E-06</v>
      </c>
      <c r="BW61" s="4">
        <f t="shared" si="37"/>
        <v>4.6859219651054245E-06</v>
      </c>
      <c r="BX61" s="4">
        <f t="shared" si="37"/>
        <v>4.648545998766005E-06</v>
      </c>
      <c r="BY61" s="4">
        <f t="shared" si="37"/>
        <v>4.611778760376371E-06</v>
      </c>
      <c r="BZ61" s="4">
        <f t="shared" si="37"/>
        <v>4.575605473522019E-06</v>
      </c>
      <c r="CA61" s="4">
        <f t="shared" si="37"/>
        <v>4.540011836743721E-06</v>
      </c>
      <c r="CB61" s="4">
        <f t="shared" si="37"/>
        <v>4.504984004587866E-06</v>
      </c>
      <c r="CC61" s="4">
        <f t="shared" si="37"/>
        <v>4.470508569557719E-06</v>
      </c>
      <c r="CD61" s="4">
        <f t="shared" si="37"/>
        <v>4.436572544915959E-06</v>
      </c>
      <c r="CE61" s="4">
        <f t="shared" si="37"/>
        <v>4.40316334829199E-06</v>
      </c>
      <c r="CF61" s="4">
        <f t="shared" si="37"/>
        <v>4.370268786050395E-06</v>
      </c>
      <c r="CG61" s="4">
        <f t="shared" si="37"/>
        <v>4.337877038379566E-06</v>
      </c>
      <c r="CH61" s="4">
        <f t="shared" si="37"/>
        <v>4.305976645062085E-06</v>
      </c>
      <c r="CI61" s="4">
        <f t="shared" si="37"/>
        <v>4.27455649189072E-06</v>
      </c>
      <c r="CJ61" s="4">
        <f t="shared" si="37"/>
        <v>4.2436057976960985E-06</v>
      </c>
      <c r="CK61" s="4">
        <f t="shared" si="37"/>
        <v>4.213114101954139E-06</v>
      </c>
      <c r="CL61" s="4">
        <f t="shared" si="37"/>
        <v>4.183071252943207E-06</v>
      </c>
      <c r="CM61" s="4">
        <f t="shared" si="37"/>
        <v>4.1534673964227355E-06</v>
      </c>
      <c r="CN61" s="4">
        <f t="shared" si="37"/>
        <v>4.124292964806697E-06</v>
      </c>
      <c r="CO61" s="4">
        <f t="shared" si="37"/>
        <v>4.0955386668068525E-06</v>
      </c>
      <c r="CP61" s="4">
        <f t="shared" si="37"/>
        <v>4.0671954775221545E-06</v>
      </c>
      <c r="CQ61" s="4">
        <f t="shared" si="37"/>
        <v>4.039254628952019E-06</v>
      </c>
      <c r="CR61" s="4">
        <f t="shared" si="37"/>
        <v>4.01170760091245E-06</v>
      </c>
      <c r="CS61" s="4">
        <f t="shared" si="37"/>
        <v>3.984546112335193E-06</v>
      </c>
      <c r="CT61" s="4">
        <f t="shared" si="37"/>
        <v>3.957762112931181E-06</v>
      </c>
      <c r="CU61" s="4">
        <f t="shared" si="37"/>
        <v>3.931347775200597E-06</v>
      </c>
      <c r="CV61" s="4">
        <f t="shared" si="37"/>
        <v>3.905295486772843E-06</v>
      </c>
      <c r="CW61" s="4">
        <f t="shared" si="37"/>
        <v>3.879597843060614E-06</v>
      </c>
      <c r="CX61" s="4">
        <f t="shared" si="37"/>
        <v>3.854247640213154E-06</v>
      </c>
      <c r="CY61" s="4">
        <f t="shared" si="37"/>
        <v>3.829237868354552E-06</v>
      </c>
      <c r="CZ61" s="4"/>
    </row>
    <row r="62" spans="1:104" ht="12.75">
      <c r="A62" t="s">
        <v>71</v>
      </c>
      <c r="B62" s="2">
        <f>($B$32*B$59-$B$33*B$63*B$59-$B$34*B$63*B$57-$B$40*B$63*B$54)*$B$19</f>
        <v>4.0136698518640664E-11</v>
      </c>
      <c r="C62" s="2">
        <v>4.0136698518640664E-11</v>
      </c>
      <c r="D62" s="2">
        <f>($B$32*D$59-$B$33*D$63*D$59-$B$34*D$63*D$57-$B$40*D$63*D$54)*$B$19</f>
        <v>3.807801962093373E-11</v>
      </c>
      <c r="E62" s="2">
        <f aca="true" t="shared" si="38" ref="E62:BP62">($B$32*E$59-$B$33*E$63*E$59-$B$34*E$63*E$57-$B$40*E$63*E$54)*$B$19</f>
        <v>3.6162501275849106E-11</v>
      </c>
      <c r="F62" s="2">
        <f t="shared" si="38"/>
        <v>3.4377531550521563E-11</v>
      </c>
      <c r="G62" s="2">
        <f t="shared" si="38"/>
        <v>3.271183181625823E-11</v>
      </c>
      <c r="H62" s="2">
        <f t="shared" si="38"/>
        <v>3.115529320118062E-11</v>
      </c>
      <c r="I62" s="2">
        <f t="shared" si="38"/>
        <v>2.969883577880843E-11</v>
      </c>
      <c r="J62" s="2">
        <f t="shared" si="38"/>
        <v>2.8334286972834562E-11</v>
      </c>
      <c r="K62" s="2">
        <f t="shared" si="38"/>
        <v>2.705427625692498E-11</v>
      </c>
      <c r="L62" s="2">
        <f t="shared" si="38"/>
        <v>2.5852143716340387E-11</v>
      </c>
      <c r="M62" s="2">
        <f t="shared" si="38"/>
        <v>2.472186043753845E-11</v>
      </c>
      <c r="N62" s="2">
        <f t="shared" si="38"/>
        <v>2.365795902000887E-11</v>
      </c>
      <c r="O62" s="2">
        <f t="shared" si="38"/>
        <v>2.265547277512447E-11</v>
      </c>
      <c r="P62" s="2">
        <f t="shared" si="38"/>
        <v>2.170988240064715E-11</v>
      </c>
      <c r="Q62" s="2">
        <f t="shared" si="38"/>
        <v>2.081706910539004E-11</v>
      </c>
      <c r="R62" s="2">
        <f t="shared" si="38"/>
        <v>1.9973273313362304E-11</v>
      </c>
      <c r="S62" s="2">
        <f t="shared" si="38"/>
        <v>1.9175058206100417E-11</v>
      </c>
      <c r="T62" s="2">
        <f t="shared" si="38"/>
        <v>1.8419277470334252E-11</v>
      </c>
      <c r="U62" s="2">
        <f t="shared" si="38"/>
        <v>1.7703046709301693E-11</v>
      </c>
      <c r="V62" s="2">
        <f t="shared" si="38"/>
        <v>1.7023718052884895E-11</v>
      </c>
      <c r="W62" s="2">
        <f t="shared" si="38"/>
        <v>1.637885756671814E-11</v>
      </c>
      <c r="X62" s="2">
        <f t="shared" si="38"/>
        <v>1.5766225115495167E-11</v>
      </c>
      <c r="Y62" s="2">
        <f t="shared" si="38"/>
        <v>1.5183756382512407E-11</v>
      </c>
      <c r="Z62" s="2">
        <f t="shared" si="38"/>
        <v>1.4629546787364576E-11</v>
      </c>
      <c r="AA62" s="2">
        <f t="shared" si="38"/>
        <v>1.4101837077768674E-11</v>
      </c>
      <c r="AB62" s="2">
        <f t="shared" si="38"/>
        <v>1.3599000400650057E-11</v>
      </c>
      <c r="AC62" s="2">
        <f t="shared" si="38"/>
        <v>1.31195306826423E-11</v>
      </c>
      <c r="AD62" s="2">
        <f t="shared" si="38"/>
        <v>1.266203217166613E-11</v>
      </c>
      <c r="AE62" s="2">
        <f t="shared" si="38"/>
        <v>1.2225210009793243E-11</v>
      </c>
      <c r="AF62" s="2">
        <f t="shared" si="38"/>
        <v>1.180786172361196E-11</v>
      </c>
      <c r="AG62" s="2">
        <f t="shared" si="38"/>
        <v>1.1408869532167162E-11</v>
      </c>
      <c r="AH62" s="2">
        <f t="shared" si="38"/>
        <v>1.1027193384560525E-11</v>
      </c>
      <c r="AI62" s="2">
        <f t="shared" si="38"/>
        <v>1.066186464973364E-11</v>
      </c>
      <c r="AJ62" s="2">
        <f t="shared" si="38"/>
        <v>1.0311980390040311E-11</v>
      </c>
      <c r="AK62" s="2">
        <f t="shared" si="38"/>
        <v>9.97669815813492E-12</v>
      </c>
      <c r="AL62" s="2">
        <f t="shared" si="38"/>
        <v>9.65523126362222E-12</v>
      </c>
      <c r="AM62" s="2">
        <f t="shared" si="38"/>
        <v>9.34684446196808E-12</v>
      </c>
      <c r="AN62" s="2">
        <f t="shared" si="38"/>
        <v>9.050850023476617E-12</v>
      </c>
      <c r="AO62" s="2">
        <f t="shared" si="38"/>
        <v>8.766604144797892E-12</v>
      </c>
      <c r="AP62" s="2">
        <f t="shared" si="38"/>
        <v>8.493503669526667E-12</v>
      </c>
      <c r="AQ62" s="2">
        <f t="shared" si="38"/>
        <v>8.230983088060463E-12</v>
      </c>
      <c r="AR62" s="2">
        <f t="shared" si="38"/>
        <v>7.978511790067642E-12</v>
      </c>
      <c r="AS62" s="2">
        <f t="shared" si="38"/>
        <v>7.735591545727131E-12</v>
      </c>
      <c r="AT62" s="2">
        <f t="shared" si="38"/>
        <v>7.501754194388694E-12</v>
      </c>
      <c r="AU62" s="2">
        <f t="shared" si="38"/>
        <v>7.276559521505588E-12</v>
      </c>
      <c r="AV62" s="2">
        <f t="shared" si="38"/>
        <v>7.059593306646277E-12</v>
      </c>
      <c r="AW62" s="2">
        <f t="shared" si="38"/>
        <v>6.850465527128079E-12</v>
      </c>
      <c r="AX62" s="2">
        <f t="shared" si="38"/>
        <v>6.6488087033603436E-12</v>
      </c>
      <c r="AY62" s="2">
        <f t="shared" si="38"/>
        <v>6.454276373360395E-12</v>
      </c>
      <c r="AZ62" s="2">
        <f t="shared" si="38"/>
        <v>6.266541685132389E-12</v>
      </c>
      <c r="BA62" s="2">
        <f t="shared" si="38"/>
        <v>6.085296096694744E-12</v>
      </c>
      <c r="BB62" s="2">
        <f t="shared" si="38"/>
        <v>5.910248174521267E-12</v>
      </c>
      <c r="BC62" s="2">
        <f t="shared" si="38"/>
        <v>5.74112248203763E-12</v>
      </c>
      <c r="BD62" s="2">
        <f t="shared" si="38"/>
        <v>5.577658550600471E-12</v>
      </c>
      <c r="BE62" s="2">
        <f t="shared" si="38"/>
        <v>5.419609926091163E-12</v>
      </c>
      <c r="BF62" s="2">
        <f t="shared" si="38"/>
        <v>5.266743284889125E-12</v>
      </c>
      <c r="BG62" s="2">
        <f t="shared" si="38"/>
        <v>5.118837613558803E-12</v>
      </c>
      <c r="BH62" s="2">
        <f t="shared" si="38"/>
        <v>4.975683447096516E-12</v>
      </c>
      <c r="BI62" s="2">
        <f t="shared" si="38"/>
        <v>4.837082161045019E-12</v>
      </c>
      <c r="BJ62" s="2">
        <f t="shared" si="38"/>
        <v>4.702845313199758E-12</v>
      </c>
      <c r="BK62" s="2">
        <f t="shared" si="38"/>
        <v>4.572794031006766E-12</v>
      </c>
      <c r="BL62" s="2">
        <f t="shared" si="38"/>
        <v>4.446758441091648E-12</v>
      </c>
      <c r="BM62" s="2">
        <f t="shared" si="38"/>
        <v>4.32457713766646E-12</v>
      </c>
      <c r="BN62" s="2">
        <f t="shared" si="38"/>
        <v>4.206096686839478E-12</v>
      </c>
      <c r="BO62" s="2">
        <f t="shared" si="38"/>
        <v>4.091171164104913E-12</v>
      </c>
      <c r="BP62" s="2">
        <f t="shared" si="38"/>
        <v>3.979661722518507E-12</v>
      </c>
      <c r="BQ62" s="2">
        <f aca="true" t="shared" si="39" ref="BQ62:CY62">($B$32*BQ$59-$B$33*BQ$63*BQ$59-$B$34*BQ$63*BQ$57-$B$40*BQ$63*BQ$54)*$B$19</f>
        <v>3.871436189272475E-12</v>
      </c>
      <c r="BR62" s="2">
        <f t="shared" si="39"/>
        <v>3.766368688572125E-12</v>
      </c>
      <c r="BS62" s="2">
        <f t="shared" si="39"/>
        <v>3.664339288888079E-12</v>
      </c>
      <c r="BT62" s="2">
        <f t="shared" si="39"/>
        <v>3.5652336728142478E-12</v>
      </c>
      <c r="BU62" s="2">
        <f t="shared" si="39"/>
        <v>3.4689428279042456E-12</v>
      </c>
      <c r="BV62" s="2">
        <f t="shared" si="39"/>
        <v>3.375362756988569E-12</v>
      </c>
      <c r="BW62" s="2">
        <f t="shared" si="39"/>
        <v>3.2843942065934477E-12</v>
      </c>
      <c r="BX62" s="2">
        <f t="shared" si="39"/>
        <v>3.195942412190442E-12</v>
      </c>
      <c r="BY62" s="2">
        <f t="shared" si="39"/>
        <v>3.109916859104771E-12</v>
      </c>
      <c r="BZ62" s="2">
        <f t="shared" si="39"/>
        <v>3.026231058000778E-12</v>
      </c>
      <c r="CA62" s="2">
        <f t="shared" si="39"/>
        <v>2.9448023339457995E-12</v>
      </c>
      <c r="CB62" s="2">
        <f t="shared" si="39"/>
        <v>2.865551628129501E-12</v>
      </c>
      <c r="CC62" s="2">
        <f t="shared" si="39"/>
        <v>2.788403311385305E-12</v>
      </c>
      <c r="CD62" s="2">
        <f t="shared" si="39"/>
        <v>2.7132850087243555E-12</v>
      </c>
      <c r="CE62" s="2">
        <f t="shared" si="39"/>
        <v>2.6401274341510027E-12</v>
      </c>
      <c r="CF62" s="2">
        <f t="shared" si="39"/>
        <v>2.568864235082533E-12</v>
      </c>
      <c r="CG62" s="2">
        <f t="shared" si="39"/>
        <v>2.4994318457454662E-12</v>
      </c>
      <c r="CH62" s="2">
        <f t="shared" si="39"/>
        <v>2.4317693489661303E-12</v>
      </c>
      <c r="CI62" s="2">
        <f t="shared" si="39"/>
        <v>2.3658183458150788E-12</v>
      </c>
      <c r="CJ62" s="2">
        <f t="shared" si="39"/>
        <v>2.3015228326036466E-12</v>
      </c>
      <c r="CK62" s="2">
        <f t="shared" si="39"/>
        <v>2.2388290847663053E-12</v>
      </c>
      <c r="CL62" s="2">
        <f t="shared" si="39"/>
        <v>2.1776855471954046E-12</v>
      </c>
      <c r="CM62" s="2">
        <f t="shared" si="39"/>
        <v>2.1180427306251073E-12</v>
      </c>
      <c r="CN62" s="2">
        <f t="shared" si="39"/>
        <v>2.0598531136892366E-12</v>
      </c>
      <c r="CO62" s="2">
        <f t="shared" si="39"/>
        <v>2.0030710503036476E-12</v>
      </c>
      <c r="CP62" s="2">
        <f t="shared" si="39"/>
        <v>1.9476526820475098E-12</v>
      </c>
      <c r="CQ62" s="2">
        <f t="shared" si="39"/>
        <v>1.893555855240079E-12</v>
      </c>
      <c r="CR62" s="2">
        <f t="shared" si="39"/>
        <v>1.8407400424298774E-12</v>
      </c>
      <c r="CS62" s="2">
        <f t="shared" si="39"/>
        <v>1.7891662680321603E-12</v>
      </c>
      <c r="CT62" s="2">
        <f t="shared" si="39"/>
        <v>1.738797037868149E-12</v>
      </c>
      <c r="CU62" s="2">
        <f t="shared" si="39"/>
        <v>1.689596272375641E-12</v>
      </c>
      <c r="CV62" s="2">
        <f t="shared" si="39"/>
        <v>1.641529243275832E-12</v>
      </c>
      <c r="CW62" s="2">
        <f t="shared" si="39"/>
        <v>1.5945625134950836E-12</v>
      </c>
      <c r="CX62" s="2">
        <f t="shared" si="39"/>
        <v>1.5486638801534025E-12</v>
      </c>
      <c r="CY62" s="2">
        <f t="shared" si="39"/>
        <v>1.5038023204435043E-12</v>
      </c>
      <c r="CZ62" s="2"/>
    </row>
    <row r="63" spans="1:104" s="7" customFormat="1" ht="12.75">
      <c r="A63" s="7" t="s">
        <v>100</v>
      </c>
      <c r="B63" s="8">
        <v>0</v>
      </c>
      <c r="C63" s="8">
        <v>0</v>
      </c>
      <c r="D63" s="8">
        <f>IF(C63+C62&gt;=0,C63+C62,#VALUE!)</f>
        <v>4.0136698518640664E-11</v>
      </c>
      <c r="E63" s="8">
        <f aca="true" t="shared" si="40" ref="E63:BP63">IF(D63+D62&gt;=0,D63+D62,#VALUE!)</f>
        <v>7.82147181395744E-11</v>
      </c>
      <c r="F63" s="8">
        <f t="shared" si="40"/>
        <v>1.1437721941542351E-10</v>
      </c>
      <c r="G63" s="8">
        <f t="shared" si="40"/>
        <v>1.4875475096594506E-10</v>
      </c>
      <c r="H63" s="8">
        <f t="shared" si="40"/>
        <v>1.8146658278220329E-10</v>
      </c>
      <c r="I63" s="8">
        <f t="shared" si="40"/>
        <v>2.1262187598338391E-10</v>
      </c>
      <c r="J63" s="8">
        <f t="shared" si="40"/>
        <v>2.4232071176219234E-10</v>
      </c>
      <c r="K63" s="8">
        <f t="shared" si="40"/>
        <v>2.706549987350269E-10</v>
      </c>
      <c r="L63" s="8">
        <f t="shared" si="40"/>
        <v>2.9770927499195187E-10</v>
      </c>
      <c r="M63" s="8">
        <f t="shared" si="40"/>
        <v>3.2356141870829227E-10</v>
      </c>
      <c r="N63" s="8">
        <f t="shared" si="40"/>
        <v>3.482832791458307E-10</v>
      </c>
      <c r="O63" s="8">
        <f t="shared" si="40"/>
        <v>3.719412381658396E-10</v>
      </c>
      <c r="P63" s="8">
        <f t="shared" si="40"/>
        <v>3.9459671094096405E-10</v>
      </c>
      <c r="Q63" s="8">
        <f t="shared" si="40"/>
        <v>4.163065933416112E-10</v>
      </c>
      <c r="R63" s="8">
        <f t="shared" si="40"/>
        <v>4.3712366244700126E-10</v>
      </c>
      <c r="S63" s="8">
        <f t="shared" si="40"/>
        <v>4.5709693576036355E-10</v>
      </c>
      <c r="T63" s="8">
        <f t="shared" si="40"/>
        <v>4.762719939664639E-10</v>
      </c>
      <c r="U63" s="8">
        <f t="shared" si="40"/>
        <v>4.946912714367982E-10</v>
      </c>
      <c r="V63" s="8">
        <f t="shared" si="40"/>
        <v>5.123943181460999E-10</v>
      </c>
      <c r="W63" s="8">
        <f t="shared" si="40"/>
        <v>5.294180361989848E-10</v>
      </c>
      <c r="X63" s="8">
        <f t="shared" si="40"/>
        <v>5.457968937657029E-10</v>
      </c>
      <c r="Y63" s="8">
        <f t="shared" si="40"/>
        <v>5.615631188811981E-10</v>
      </c>
      <c r="Z63" s="8">
        <f t="shared" si="40"/>
        <v>5.767468752637105E-10</v>
      </c>
      <c r="AA63" s="8">
        <f t="shared" si="40"/>
        <v>5.91376422051075E-10</v>
      </c>
      <c r="AB63" s="8">
        <f t="shared" si="40"/>
        <v>6.054782591288437E-10</v>
      </c>
      <c r="AC63" s="8">
        <f t="shared" si="40"/>
        <v>6.190772595294938E-10</v>
      </c>
      <c r="AD63" s="8">
        <f t="shared" si="40"/>
        <v>6.321967902121361E-10</v>
      </c>
      <c r="AE63" s="8">
        <f t="shared" si="40"/>
        <v>6.448588223838022E-10</v>
      </c>
      <c r="AF63" s="8">
        <f t="shared" si="40"/>
        <v>6.570840323935954E-10</v>
      </c>
      <c r="AG63" s="8">
        <f t="shared" si="40"/>
        <v>6.688918941172073E-10</v>
      </c>
      <c r="AH63" s="8">
        <f t="shared" si="40"/>
        <v>6.803007636493744E-10</v>
      </c>
      <c r="AI63" s="8">
        <f t="shared" si="40"/>
        <v>6.91327957033935E-10</v>
      </c>
      <c r="AJ63" s="8">
        <f t="shared" si="40"/>
        <v>7.019898216836686E-10</v>
      </c>
      <c r="AK63" s="8">
        <f t="shared" si="40"/>
        <v>7.12301802073709E-10</v>
      </c>
      <c r="AL63" s="8">
        <f t="shared" si="40"/>
        <v>7.222785002318439E-10</v>
      </c>
      <c r="AM63" s="8">
        <f t="shared" si="40"/>
        <v>7.319337314954661E-10</v>
      </c>
      <c r="AN63" s="8">
        <f t="shared" si="40"/>
        <v>7.412805759574342E-10</v>
      </c>
      <c r="AO63" s="8">
        <f t="shared" si="40"/>
        <v>7.503314259809108E-10</v>
      </c>
      <c r="AP63" s="8">
        <f t="shared" si="40"/>
        <v>7.590980301257086E-10</v>
      </c>
      <c r="AQ63" s="8">
        <f t="shared" si="40"/>
        <v>7.675915337952353E-10</v>
      </c>
      <c r="AR63" s="8">
        <f t="shared" si="40"/>
        <v>7.758225168832957E-10</v>
      </c>
      <c r="AS63" s="8">
        <f t="shared" si="40"/>
        <v>7.838010286733633E-10</v>
      </c>
      <c r="AT63" s="8">
        <f t="shared" si="40"/>
        <v>7.915366202190904E-10</v>
      </c>
      <c r="AU63" s="8">
        <f t="shared" si="40"/>
        <v>7.990383744134792E-10</v>
      </c>
      <c r="AV63" s="8">
        <f t="shared" si="40"/>
        <v>8.063149339349847E-10</v>
      </c>
      <c r="AW63" s="8">
        <f t="shared" si="40"/>
        <v>8.13374527241631E-10</v>
      </c>
      <c r="AX63" s="8">
        <f t="shared" si="40"/>
        <v>8.202249927687591E-10</v>
      </c>
      <c r="AY63" s="8">
        <f t="shared" si="40"/>
        <v>8.268738014721194E-10</v>
      </c>
      <c r="AZ63" s="8">
        <f t="shared" si="40"/>
        <v>8.333280778454798E-10</v>
      </c>
      <c r="BA63" s="8">
        <f t="shared" si="40"/>
        <v>8.395946195306121E-10</v>
      </c>
      <c r="BB63" s="8">
        <f t="shared" si="40"/>
        <v>8.456799156273068E-10</v>
      </c>
      <c r="BC63" s="8">
        <f t="shared" si="40"/>
        <v>8.515901638018281E-10</v>
      </c>
      <c r="BD63" s="8">
        <f t="shared" si="40"/>
        <v>8.573312862838658E-10</v>
      </c>
      <c r="BE63" s="8">
        <f t="shared" si="40"/>
        <v>8.629089448344663E-10</v>
      </c>
      <c r="BF63" s="8">
        <f t="shared" si="40"/>
        <v>8.683285547605575E-10</v>
      </c>
      <c r="BG63" s="8">
        <f t="shared" si="40"/>
        <v>8.735952980454466E-10</v>
      </c>
      <c r="BH63" s="8">
        <f t="shared" si="40"/>
        <v>8.787141356590054E-10</v>
      </c>
      <c r="BI63" s="8">
        <f t="shared" si="40"/>
        <v>8.836898191061019E-10</v>
      </c>
      <c r="BJ63" s="8">
        <f t="shared" si="40"/>
        <v>8.885269012671469E-10</v>
      </c>
      <c r="BK63" s="8">
        <f t="shared" si="40"/>
        <v>8.932297465803467E-10</v>
      </c>
      <c r="BL63" s="8">
        <f t="shared" si="40"/>
        <v>8.978025406113535E-10</v>
      </c>
      <c r="BM63" s="8">
        <f t="shared" si="40"/>
        <v>9.022492990524451E-10</v>
      </c>
      <c r="BN63" s="8">
        <f t="shared" si="40"/>
        <v>9.065738761901116E-10</v>
      </c>
      <c r="BO63" s="8">
        <f t="shared" si="40"/>
        <v>9.10779972876951E-10</v>
      </c>
      <c r="BP63" s="8">
        <f t="shared" si="40"/>
        <v>9.148711440410559E-10</v>
      </c>
      <c r="BQ63" s="8">
        <f aca="true" t="shared" si="41" ref="BQ63:CY63">IF(BP63+BP62&gt;=0,BP63+BP62,#VALUE!)</f>
        <v>9.188508057635744E-10</v>
      </c>
      <c r="BR63" s="8">
        <f t="shared" si="41"/>
        <v>9.227222419528469E-10</v>
      </c>
      <c r="BS63" s="8">
        <f t="shared" si="41"/>
        <v>9.26488610641419E-10</v>
      </c>
      <c r="BT63" s="8">
        <f t="shared" si="41"/>
        <v>9.301529499303071E-10</v>
      </c>
      <c r="BU63" s="8">
        <f t="shared" si="41"/>
        <v>9.337181836031213E-10</v>
      </c>
      <c r="BV63" s="8">
        <f t="shared" si="41"/>
        <v>9.371871264310256E-10</v>
      </c>
      <c r="BW63" s="8">
        <f t="shared" si="41"/>
        <v>9.405624891880141E-10</v>
      </c>
      <c r="BX63" s="8">
        <f t="shared" si="41"/>
        <v>9.438468833946075E-10</v>
      </c>
      <c r="BY63" s="8">
        <f t="shared" si="41"/>
        <v>9.47042825806798E-10</v>
      </c>
      <c r="BZ63" s="8">
        <f t="shared" si="41"/>
        <v>9.501527426659027E-10</v>
      </c>
      <c r="CA63" s="8">
        <f t="shared" si="41"/>
        <v>9.531789737239034E-10</v>
      </c>
      <c r="CB63" s="8">
        <f t="shared" si="41"/>
        <v>9.561237760578492E-10</v>
      </c>
      <c r="CC63" s="8">
        <f t="shared" si="41"/>
        <v>9.589893276859787E-10</v>
      </c>
      <c r="CD63" s="8">
        <f t="shared" si="41"/>
        <v>9.617777309973641E-10</v>
      </c>
      <c r="CE63" s="8">
        <f t="shared" si="41"/>
        <v>9.644910160060885E-10</v>
      </c>
      <c r="CF63" s="8">
        <f t="shared" si="41"/>
        <v>9.671311434402395E-10</v>
      </c>
      <c r="CG63" s="8">
        <f t="shared" si="41"/>
        <v>9.69700007675322E-10</v>
      </c>
      <c r="CH63" s="8">
        <f t="shared" si="41"/>
        <v>9.721994395210674E-10</v>
      </c>
      <c r="CI63" s="8">
        <f t="shared" si="41"/>
        <v>9.746312088700334E-10</v>
      </c>
      <c r="CJ63" s="8">
        <f t="shared" si="41"/>
        <v>9.769970272158484E-10</v>
      </c>
      <c r="CK63" s="8">
        <f t="shared" si="41"/>
        <v>9.792985500484522E-10</v>
      </c>
      <c r="CL63" s="8">
        <f t="shared" si="41"/>
        <v>9.815373791332185E-10</v>
      </c>
      <c r="CM63" s="8">
        <f t="shared" si="41"/>
        <v>9.83715064680414E-10</v>
      </c>
      <c r="CN63" s="8">
        <f t="shared" si="41"/>
        <v>9.858331074110391E-10</v>
      </c>
      <c r="CO63" s="8">
        <f t="shared" si="41"/>
        <v>9.878929605247284E-10</v>
      </c>
      <c r="CP63" s="8">
        <f t="shared" si="41"/>
        <v>9.89896031575032E-10</v>
      </c>
      <c r="CQ63" s="8">
        <f t="shared" si="41"/>
        <v>9.918436842570797E-10</v>
      </c>
      <c r="CR63" s="8">
        <f t="shared" si="41"/>
        <v>9.937372401123198E-10</v>
      </c>
      <c r="CS63" s="8">
        <f t="shared" si="41"/>
        <v>9.955779801547497E-10</v>
      </c>
      <c r="CT63" s="8">
        <f t="shared" si="41"/>
        <v>9.97367146422782E-10</v>
      </c>
      <c r="CU63" s="8">
        <f t="shared" si="41"/>
        <v>9.9910594346065E-10</v>
      </c>
      <c r="CV63" s="8">
        <f t="shared" si="41"/>
        <v>1.0007955397330257E-09</v>
      </c>
      <c r="CW63" s="8">
        <f t="shared" si="41"/>
        <v>1.0024370689763014E-09</v>
      </c>
      <c r="CX63" s="8">
        <f t="shared" si="41"/>
        <v>1.0040316314897965E-09</v>
      </c>
      <c r="CY63" s="8">
        <f t="shared" si="41"/>
        <v>1.0055802953699498E-09</v>
      </c>
      <c r="CZ63" s="8"/>
    </row>
    <row r="64" spans="1:104" ht="15.75">
      <c r="A64" t="s">
        <v>72</v>
      </c>
      <c r="B64" s="2">
        <f>($B$39*B$59*B$55+$B$40*B$63*B$54)*$B$19</f>
        <v>2.629945506406575E-10</v>
      </c>
      <c r="C64" s="2">
        <v>2.629945506406575E-10</v>
      </c>
      <c r="D64" s="2">
        <f>($B$39*D$59*D$55+$B$40*D$63*D$54)*$B$19</f>
        <v>2.5969711694872794E-10</v>
      </c>
      <c r="E64" s="2">
        <f aca="true" t="shared" si="42" ref="E64:BP64">($B$39*E$59*E$55+$B$40*E$63*E$54)*$B$19</f>
        <v>2.5644865650321556E-10</v>
      </c>
      <c r="F64" s="2">
        <f t="shared" si="42"/>
        <v>2.532509453282808E-10</v>
      </c>
      <c r="G64" s="2">
        <f t="shared" si="42"/>
        <v>2.501052761192965E-10</v>
      </c>
      <c r="H64" s="2">
        <f t="shared" si="42"/>
        <v>2.4701253591000965E-10</v>
      </c>
      <c r="I64" s="2">
        <f t="shared" si="42"/>
        <v>2.439732715830015E-10</v>
      </c>
      <c r="J64" s="2">
        <f t="shared" si="42"/>
        <v>2.409877452181194E-10</v>
      </c>
      <c r="K64" s="2">
        <f t="shared" si="42"/>
        <v>2.3805598092453443E-10</v>
      </c>
      <c r="L64" s="2">
        <f t="shared" si="42"/>
        <v>2.3517780451835455E-10</v>
      </c>
      <c r="M64" s="2">
        <f t="shared" si="42"/>
        <v>2.3235287717625056E-10</v>
      </c>
      <c r="N64" s="2">
        <f t="shared" si="42"/>
        <v>2.2958072400607965E-10</v>
      </c>
      <c r="O64" s="2">
        <f t="shared" si="42"/>
        <v>2.2686075831988715E-10</v>
      </c>
      <c r="P64" s="2">
        <f t="shared" si="42"/>
        <v>2.2419230226648464E-10</v>
      </c>
      <c r="Q64" s="2">
        <f t="shared" si="42"/>
        <v>2.215746043748886E-10</v>
      </c>
      <c r="R64" s="2">
        <f t="shared" si="42"/>
        <v>2.1900685447214434E-10</v>
      </c>
      <c r="S64" s="2">
        <f t="shared" si="42"/>
        <v>2.1648819636614032E-10</v>
      </c>
      <c r="T64" s="2">
        <f t="shared" si="42"/>
        <v>2.140177386232702E-10</v>
      </c>
      <c r="U64" s="2">
        <f t="shared" si="42"/>
        <v>2.1159456372006214E-10</v>
      </c>
      <c r="V64" s="2">
        <f t="shared" si="42"/>
        <v>2.0921773580541986E-10</v>
      </c>
      <c r="W64" s="2">
        <f t="shared" si="42"/>
        <v>2.0688630727446966E-10</v>
      </c>
      <c r="X64" s="2">
        <f t="shared" si="42"/>
        <v>2.0459932432503172E-10</v>
      </c>
      <c r="Y64" s="2">
        <f t="shared" si="42"/>
        <v>2.0235583164245946E-10</v>
      </c>
      <c r="Z64" s="2">
        <f t="shared" si="42"/>
        <v>2.001548763372516E-10</v>
      </c>
      <c r="AA64" s="2">
        <f t="shared" si="42"/>
        <v>1.979955112417769E-10</v>
      </c>
      <c r="AB64" s="2">
        <f t="shared" si="42"/>
        <v>1.9587679765713806E-10</v>
      </c>
      <c r="AC64" s="2">
        <f t="shared" si="42"/>
        <v>1.9379780762819192E-10</v>
      </c>
      <c r="AD64" s="2">
        <f t="shared" si="42"/>
        <v>1.9175762581367354E-10</v>
      </c>
      <c r="AE64" s="2">
        <f t="shared" si="42"/>
        <v>1.8975535100893674E-10</v>
      </c>
      <c r="AF64" s="2">
        <f t="shared" si="42"/>
        <v>1.8779009737077E-10</v>
      </c>
      <c r="AG64" s="2">
        <f t="shared" si="42"/>
        <v>1.8586099538685728E-10</v>
      </c>
      <c r="AH64" s="2">
        <f t="shared" si="42"/>
        <v>1.8396719262655857E-10</v>
      </c>
      <c r="AI64" s="2">
        <f t="shared" si="42"/>
        <v>1.8210785430462893E-10</v>
      </c>
      <c r="AJ64" s="2">
        <f t="shared" si="42"/>
        <v>1.8028216368514996E-10</v>
      </c>
      <c r="AK64" s="2">
        <f t="shared" si="42"/>
        <v>1.7848932234922046E-10</v>
      </c>
      <c r="AL64" s="2">
        <f t="shared" si="42"/>
        <v>1.7672855034673638E-10</v>
      </c>
      <c r="AM64" s="2">
        <f t="shared" si="42"/>
        <v>1.749990862498251E-10</v>
      </c>
      <c r="AN64" s="2">
        <f t="shared" si="42"/>
        <v>1.7330018712311027E-10</v>
      </c>
      <c r="AO64" s="2">
        <f t="shared" si="42"/>
        <v>1.7163112842392178E-10</v>
      </c>
      <c r="AP64" s="2">
        <f t="shared" si="42"/>
        <v>1.699912038437853E-10</v>
      </c>
      <c r="AQ64" s="2">
        <f t="shared" si="42"/>
        <v>1.683797251009824E-10</v>
      </c>
      <c r="AR64" s="2">
        <f t="shared" si="42"/>
        <v>1.667960216926398E-10</v>
      </c>
      <c r="AS64" s="2">
        <f t="shared" si="42"/>
        <v>1.6523944061365074E-10</v>
      </c>
      <c r="AT64" s="2">
        <f t="shared" si="42"/>
        <v>1.637093460487275E-10</v>
      </c>
      <c r="AU64" s="2">
        <f t="shared" si="42"/>
        <v>1.6220511904301723E-10</v>
      </c>
      <c r="AV64" s="2">
        <f t="shared" si="42"/>
        <v>1.6072615715595823E-10</v>
      </c>
      <c r="AW64" s="2">
        <f t="shared" si="42"/>
        <v>1.5927187410239818E-10</v>
      </c>
      <c r="AX64" s="2">
        <f t="shared" si="42"/>
        <v>1.5784169938442829E-10</v>
      </c>
      <c r="AY64" s="2">
        <f t="shared" si="42"/>
        <v>1.564350779168926E-10</v>
      </c>
      <c r="AZ64" s="2">
        <f t="shared" si="42"/>
        <v>1.5505146964910247E-10</v>
      </c>
      <c r="BA64" s="2">
        <f t="shared" si="42"/>
        <v>1.53690349184913E-10</v>
      </c>
      <c r="BB64" s="2">
        <f t="shared" si="42"/>
        <v>1.5235120540299398E-10</v>
      </c>
      <c r="BC64" s="2">
        <f t="shared" si="42"/>
        <v>1.5103354107884643E-10</v>
      </c>
      <c r="BD64" s="2">
        <f t="shared" si="42"/>
        <v>1.4973687250987118E-10</v>
      </c>
      <c r="BE64" s="2">
        <f t="shared" si="42"/>
        <v>1.4846072914458233E-10</v>
      </c>
      <c r="BF64" s="2">
        <f t="shared" si="42"/>
        <v>1.4720465321687594E-10</v>
      </c>
      <c r="BG64" s="2">
        <f t="shared" si="42"/>
        <v>1.4596819938610213E-10</v>
      </c>
      <c r="BH64" s="2">
        <f t="shared" si="42"/>
        <v>1.4475093438355155E-10</v>
      </c>
      <c r="BI64" s="2">
        <f t="shared" si="42"/>
        <v>1.4355243666584733E-10</v>
      </c>
      <c r="BJ64" s="2">
        <f t="shared" si="42"/>
        <v>1.4237229607562778E-10</v>
      </c>
      <c r="BK64" s="2">
        <f t="shared" si="42"/>
        <v>1.4121011350981838E-10</v>
      </c>
      <c r="BL64" s="2">
        <f t="shared" si="42"/>
        <v>1.400655005957115E-10</v>
      </c>
      <c r="BM64" s="2">
        <f t="shared" si="42"/>
        <v>1.3893807937500812E-10</v>
      </c>
      <c r="BN64" s="2">
        <f t="shared" si="42"/>
        <v>1.3782748199591712E-10</v>
      </c>
      <c r="BO64" s="2">
        <f t="shared" si="42"/>
        <v>1.3673335041335966E-10</v>
      </c>
      <c r="BP64" s="2">
        <f t="shared" si="42"/>
        <v>1.3565533609728435E-10</v>
      </c>
      <c r="BQ64" s="2">
        <f aca="true" t="shared" si="43" ref="BQ64:CY64">($B$39*BQ$59*BQ$55+$B$40*BQ$63*BQ$54)*$B$19</f>
        <v>1.3459309974906368E-10</v>
      </c>
      <c r="BR64" s="2">
        <f t="shared" si="43"/>
        <v>1.335463110259121E-10</v>
      </c>
      <c r="BS64" s="2">
        <f t="shared" si="43"/>
        <v>1.3251464827324072E-10</v>
      </c>
      <c r="BT64" s="2">
        <f t="shared" si="43"/>
        <v>1.3149779826484332E-10</v>
      </c>
      <c r="BU64" s="2">
        <f t="shared" si="43"/>
        <v>1.304954559507902E-10</v>
      </c>
      <c r="BV64" s="2">
        <f t="shared" si="43"/>
        <v>1.2950732421289314E-10</v>
      </c>
      <c r="BW64" s="2">
        <f t="shared" si="43"/>
        <v>1.2853311362759142E-10</v>
      </c>
      <c r="BX64" s="2">
        <f t="shared" si="43"/>
        <v>1.275725422361023E-10</v>
      </c>
      <c r="BY64" s="2">
        <f t="shared" si="43"/>
        <v>1.2662533532166987E-10</v>
      </c>
      <c r="BZ64" s="2">
        <f t="shared" si="43"/>
        <v>1.256912251937423E-10</v>
      </c>
      <c r="CA64" s="2">
        <f t="shared" si="43"/>
        <v>1.2476995097890305E-10</v>
      </c>
      <c r="CB64" s="2">
        <f t="shared" si="43"/>
        <v>1.2386125841837983E-10</v>
      </c>
      <c r="CC64" s="2">
        <f t="shared" si="43"/>
        <v>1.229648996719527E-10</v>
      </c>
      <c r="CD64" s="2">
        <f t="shared" si="43"/>
        <v>1.2208063312808352E-10</v>
      </c>
      <c r="CE64" s="2">
        <f t="shared" si="43"/>
        <v>1.2120822322008867E-10</v>
      </c>
      <c r="CF64" s="2">
        <f t="shared" si="43"/>
        <v>1.203474402481782E-10</v>
      </c>
      <c r="CG64" s="2">
        <f t="shared" si="43"/>
        <v>1.194980602071865E-10</v>
      </c>
      <c r="CH64" s="2">
        <f t="shared" si="43"/>
        <v>1.1865986461982228E-10</v>
      </c>
      <c r="CI64" s="2">
        <f t="shared" si="43"/>
        <v>1.178326403752669E-10</v>
      </c>
      <c r="CJ64" s="2">
        <f t="shared" si="43"/>
        <v>1.170161795729548E-10</v>
      </c>
      <c r="CK64" s="2">
        <f t="shared" si="43"/>
        <v>1.1621027937137192E-10</v>
      </c>
      <c r="CL64" s="2">
        <f t="shared" si="43"/>
        <v>1.1541474184171195E-10</v>
      </c>
      <c r="CM64" s="2">
        <f t="shared" si="43"/>
        <v>1.1462937382623373E-10</v>
      </c>
      <c r="CN64" s="2">
        <f t="shared" si="43"/>
        <v>1.1385398680116704E-10</v>
      </c>
      <c r="CO64" s="2">
        <f t="shared" si="43"/>
        <v>1.1308839674401811E-10</v>
      </c>
      <c r="CP64" s="2">
        <f t="shared" si="43"/>
        <v>1.1233242400512942E-10</v>
      </c>
      <c r="CQ64" s="2">
        <f t="shared" si="43"/>
        <v>1.1158589318335342E-10</v>
      </c>
      <c r="CR64" s="2">
        <f t="shared" si="43"/>
        <v>1.1084863300570265E-10</v>
      </c>
      <c r="CS64" s="2">
        <f t="shared" si="43"/>
        <v>1.1012047621084407E-10</v>
      </c>
      <c r="CT64" s="2">
        <f t="shared" si="43"/>
        <v>1.0940125943630778E-10</v>
      </c>
      <c r="CU64" s="2">
        <f t="shared" si="43"/>
        <v>1.0869082310928584E-10</v>
      </c>
      <c r="CV64" s="2">
        <f t="shared" si="43"/>
        <v>1.0798901134089988E-10</v>
      </c>
      <c r="CW64" s="2">
        <f t="shared" si="43"/>
        <v>1.0729567182381989E-10</v>
      </c>
      <c r="CX64" s="2">
        <f t="shared" si="43"/>
        <v>1.0661065573312121E-10</v>
      </c>
      <c r="CY64" s="2">
        <f t="shared" si="43"/>
        <v>1.059338176302696E-10</v>
      </c>
      <c r="CZ64" s="2"/>
    </row>
    <row r="65" spans="1:104" s="3" customFormat="1" ht="15.75">
      <c r="A65" s="3" t="s">
        <v>59</v>
      </c>
      <c r="B65" s="4">
        <v>0</v>
      </c>
      <c r="C65" s="4">
        <v>0</v>
      </c>
      <c r="D65" s="4">
        <f>IF(C65+C64&gt;=0,C65+C64,#VALUE!)</f>
        <v>2.629945506406575E-10</v>
      </c>
      <c r="E65" s="4">
        <f aca="true" t="shared" si="44" ref="E65:BP65">IF(D65+D64&gt;=0,D65+D64,#VALUE!)</f>
        <v>5.226916675893854E-10</v>
      </c>
      <c r="F65" s="4">
        <f t="shared" si="44"/>
        <v>7.791403240926009E-10</v>
      </c>
      <c r="G65" s="4">
        <f t="shared" si="44"/>
        <v>1.0323912694208818E-09</v>
      </c>
      <c r="H65" s="4">
        <f t="shared" si="44"/>
        <v>1.2824965455401784E-09</v>
      </c>
      <c r="I65" s="4">
        <f t="shared" si="44"/>
        <v>1.529509081450188E-09</v>
      </c>
      <c r="J65" s="4">
        <f t="shared" si="44"/>
        <v>1.7734823530331897E-09</v>
      </c>
      <c r="K65" s="4">
        <f t="shared" si="44"/>
        <v>2.014470098251309E-09</v>
      </c>
      <c r="L65" s="4">
        <f t="shared" si="44"/>
        <v>2.2525260791758438E-09</v>
      </c>
      <c r="M65" s="4">
        <f t="shared" si="44"/>
        <v>2.4877038836941985E-09</v>
      </c>
      <c r="N65" s="4">
        <f t="shared" si="44"/>
        <v>2.720056760870449E-09</v>
      </c>
      <c r="O65" s="4">
        <f t="shared" si="44"/>
        <v>2.949637484876529E-09</v>
      </c>
      <c r="P65" s="4">
        <f t="shared" si="44"/>
        <v>3.176498243196416E-09</v>
      </c>
      <c r="Q65" s="4">
        <f t="shared" si="44"/>
        <v>3.4006905454629006E-09</v>
      </c>
      <c r="R65" s="4">
        <f t="shared" si="44"/>
        <v>3.6222651498377893E-09</v>
      </c>
      <c r="S65" s="4">
        <f t="shared" si="44"/>
        <v>3.841272004309934E-09</v>
      </c>
      <c r="T65" s="4">
        <f t="shared" si="44"/>
        <v>4.057760200676074E-09</v>
      </c>
      <c r="U65" s="4">
        <f t="shared" si="44"/>
        <v>4.271777939299344E-09</v>
      </c>
      <c r="V65" s="4">
        <f t="shared" si="44"/>
        <v>4.483372503019406E-09</v>
      </c>
      <c r="W65" s="4">
        <f t="shared" si="44"/>
        <v>4.692590238824826E-09</v>
      </c>
      <c r="X65" s="4">
        <f t="shared" si="44"/>
        <v>4.899476546099295E-09</v>
      </c>
      <c r="Y65" s="4">
        <f t="shared" si="44"/>
        <v>5.104075870424327E-09</v>
      </c>
      <c r="Z65" s="4">
        <f t="shared" si="44"/>
        <v>5.306431702066786E-09</v>
      </c>
      <c r="AA65" s="4">
        <f t="shared" si="44"/>
        <v>5.506586578404038E-09</v>
      </c>
      <c r="AB65" s="4">
        <f t="shared" si="44"/>
        <v>5.704582089645815E-09</v>
      </c>
      <c r="AC65" s="4">
        <f t="shared" si="44"/>
        <v>5.9004588873029536E-09</v>
      </c>
      <c r="AD65" s="4">
        <f t="shared" si="44"/>
        <v>6.094256694931145E-09</v>
      </c>
      <c r="AE65" s="4">
        <f t="shared" si="44"/>
        <v>6.286014320744819E-09</v>
      </c>
      <c r="AF65" s="4">
        <f t="shared" si="44"/>
        <v>6.475769671753756E-09</v>
      </c>
      <c r="AG65" s="4">
        <f t="shared" si="44"/>
        <v>6.663559769124526E-09</v>
      </c>
      <c r="AH65" s="4">
        <f t="shared" si="44"/>
        <v>6.849420764511383E-09</v>
      </c>
      <c r="AI65" s="4">
        <f t="shared" si="44"/>
        <v>7.033387957137942E-09</v>
      </c>
      <c r="AJ65" s="4">
        <f t="shared" si="44"/>
        <v>7.215495811442571E-09</v>
      </c>
      <c r="AK65" s="4">
        <f t="shared" si="44"/>
        <v>7.395777975127721E-09</v>
      </c>
      <c r="AL65" s="4">
        <f t="shared" si="44"/>
        <v>7.574267297476942E-09</v>
      </c>
      <c r="AM65" s="4">
        <f t="shared" si="44"/>
        <v>7.750995847823678E-09</v>
      </c>
      <c r="AN65" s="4">
        <f t="shared" si="44"/>
        <v>7.925994934073503E-09</v>
      </c>
      <c r="AO65" s="4">
        <f t="shared" si="44"/>
        <v>8.099295121196612E-09</v>
      </c>
      <c r="AP65" s="4">
        <f t="shared" si="44"/>
        <v>8.270926249620535E-09</v>
      </c>
      <c r="AQ65" s="4">
        <f t="shared" si="44"/>
        <v>8.44091745346432E-09</v>
      </c>
      <c r="AR65" s="4">
        <f t="shared" si="44"/>
        <v>8.609297178565304E-09</v>
      </c>
      <c r="AS65" s="4">
        <f t="shared" si="44"/>
        <v>8.776093200257943E-09</v>
      </c>
      <c r="AT65" s="4">
        <f t="shared" si="44"/>
        <v>8.941332640871594E-09</v>
      </c>
      <c r="AU65" s="4">
        <f t="shared" si="44"/>
        <v>9.10504198692032E-09</v>
      </c>
      <c r="AV65" s="4">
        <f t="shared" si="44"/>
        <v>9.267247105963337E-09</v>
      </c>
      <c r="AW65" s="4">
        <f t="shared" si="44"/>
        <v>9.427973263119295E-09</v>
      </c>
      <c r="AX65" s="4">
        <f t="shared" si="44"/>
        <v>9.587245137221694E-09</v>
      </c>
      <c r="AY65" s="4">
        <f t="shared" si="44"/>
        <v>9.745086836606122E-09</v>
      </c>
      <c r="AZ65" s="4">
        <f t="shared" si="44"/>
        <v>9.901521914523015E-09</v>
      </c>
      <c r="BA65" s="4">
        <f t="shared" si="44"/>
        <v>1.0056573384172117E-08</v>
      </c>
      <c r="BB65" s="4">
        <f t="shared" si="44"/>
        <v>1.021026373335703E-08</v>
      </c>
      <c r="BC65" s="4">
        <f t="shared" si="44"/>
        <v>1.0362614938760025E-08</v>
      </c>
      <c r="BD65" s="4">
        <f t="shared" si="44"/>
        <v>1.0513648479838872E-08</v>
      </c>
      <c r="BE65" s="4">
        <f t="shared" si="44"/>
        <v>1.0663385352348743E-08</v>
      </c>
      <c r="BF65" s="4">
        <f t="shared" si="44"/>
        <v>1.0811846081493326E-08</v>
      </c>
      <c r="BG65" s="4">
        <f t="shared" si="44"/>
        <v>1.0959050734710203E-08</v>
      </c>
      <c r="BH65" s="4">
        <f t="shared" si="44"/>
        <v>1.1105018934096306E-08</v>
      </c>
      <c r="BI65" s="4">
        <f t="shared" si="44"/>
        <v>1.1249769868479857E-08</v>
      </c>
      <c r="BJ65" s="4">
        <f t="shared" si="44"/>
        <v>1.1393322305145704E-08</v>
      </c>
      <c r="BK65" s="4">
        <f t="shared" si="44"/>
        <v>1.153569460122133E-08</v>
      </c>
      <c r="BL65" s="4">
        <f t="shared" si="44"/>
        <v>1.1676904714731149E-08</v>
      </c>
      <c r="BM65" s="4">
        <f t="shared" si="44"/>
        <v>1.181697021532686E-08</v>
      </c>
      <c r="BN65" s="4">
        <f t="shared" si="44"/>
        <v>1.1955908294701869E-08</v>
      </c>
      <c r="BO65" s="4">
        <f t="shared" si="44"/>
        <v>1.2093735776697785E-08</v>
      </c>
      <c r="BP65" s="4">
        <f t="shared" si="44"/>
        <v>1.2230469127111146E-08</v>
      </c>
      <c r="BQ65" s="4">
        <f aca="true" t="shared" si="45" ref="BQ65:CY65">IF(BP65+BP64&gt;=0,BP65+BP64,#VALUE!)</f>
        <v>1.236612446320843E-08</v>
      </c>
      <c r="BR65" s="4">
        <f t="shared" si="45"/>
        <v>1.2500717562957494E-08</v>
      </c>
      <c r="BS65" s="4">
        <f t="shared" si="45"/>
        <v>1.2634263873983405E-08</v>
      </c>
      <c r="BT65" s="4">
        <f t="shared" si="45"/>
        <v>1.2766778522256646E-08</v>
      </c>
      <c r="BU65" s="4">
        <f t="shared" si="45"/>
        <v>1.2898276320521489E-08</v>
      </c>
      <c r="BV65" s="4">
        <f t="shared" si="45"/>
        <v>1.3028771776472279E-08</v>
      </c>
      <c r="BW65" s="4">
        <f t="shared" si="45"/>
        <v>1.3158279100685173E-08</v>
      </c>
      <c r="BX65" s="4">
        <f t="shared" si="45"/>
        <v>1.3286812214312764E-08</v>
      </c>
      <c r="BY65" s="4">
        <f t="shared" si="45"/>
        <v>1.3414384756548866E-08</v>
      </c>
      <c r="BZ65" s="4">
        <f t="shared" si="45"/>
        <v>1.3541010091870535E-08</v>
      </c>
      <c r="CA65" s="4">
        <f t="shared" si="45"/>
        <v>1.3666701317064278E-08</v>
      </c>
      <c r="CB65" s="4">
        <f t="shared" si="45"/>
        <v>1.3791471268043181E-08</v>
      </c>
      <c r="CC65" s="4">
        <f t="shared" si="45"/>
        <v>1.3915332526461562E-08</v>
      </c>
      <c r="CD65" s="4">
        <f t="shared" si="45"/>
        <v>1.4038297426133514E-08</v>
      </c>
      <c r="CE65" s="4">
        <f t="shared" si="45"/>
        <v>1.4160378059261599E-08</v>
      </c>
      <c r="CF65" s="4">
        <f t="shared" si="45"/>
        <v>1.4281586282481687E-08</v>
      </c>
      <c r="CG65" s="4">
        <f t="shared" si="45"/>
        <v>1.4401933722729865E-08</v>
      </c>
      <c r="CH65" s="4">
        <f t="shared" si="45"/>
        <v>1.4521431782937052E-08</v>
      </c>
      <c r="CI65" s="4">
        <f t="shared" si="45"/>
        <v>1.4640091647556875E-08</v>
      </c>
      <c r="CJ65" s="4">
        <f t="shared" si="45"/>
        <v>1.4757924287932142E-08</v>
      </c>
      <c r="CK65" s="4">
        <f t="shared" si="45"/>
        <v>1.4874940467505098E-08</v>
      </c>
      <c r="CL65" s="4">
        <f t="shared" si="45"/>
        <v>1.499115074687647E-08</v>
      </c>
      <c r="CM65" s="4">
        <f t="shared" si="45"/>
        <v>1.5106565488718183E-08</v>
      </c>
      <c r="CN65" s="4">
        <f t="shared" si="45"/>
        <v>1.5221194862544417E-08</v>
      </c>
      <c r="CO65" s="4">
        <f t="shared" si="45"/>
        <v>1.5335048849345586E-08</v>
      </c>
      <c r="CP65" s="4">
        <f t="shared" si="45"/>
        <v>1.5448137246089605E-08</v>
      </c>
      <c r="CQ65" s="4">
        <f t="shared" si="45"/>
        <v>1.5560469670094735E-08</v>
      </c>
      <c r="CR65" s="4">
        <f t="shared" si="45"/>
        <v>1.567205556327809E-08</v>
      </c>
      <c r="CS65" s="4">
        <f t="shared" si="45"/>
        <v>1.578290419628379E-08</v>
      </c>
      <c r="CT65" s="4">
        <f t="shared" si="45"/>
        <v>1.5893024672494635E-08</v>
      </c>
      <c r="CU65" s="4">
        <f t="shared" si="45"/>
        <v>1.6002425931930944E-08</v>
      </c>
      <c r="CV65" s="4">
        <f t="shared" si="45"/>
        <v>1.611111675504023E-08</v>
      </c>
      <c r="CW65" s="4">
        <f t="shared" si="45"/>
        <v>1.6219105766381132E-08</v>
      </c>
      <c r="CX65" s="4">
        <f t="shared" si="45"/>
        <v>1.632640143820495E-08</v>
      </c>
      <c r="CY65" s="4">
        <f t="shared" si="45"/>
        <v>1.643301209393807E-08</v>
      </c>
      <c r="CZ65" s="4"/>
    </row>
    <row r="66" spans="1:103" s="2" customFormat="1" ht="15">
      <c r="A66" s="2" t="s">
        <v>18</v>
      </c>
      <c r="B66" s="2">
        <f>($B$33*B$63*B$59+$B$34*B$63*B$57+$B$35*B$57*B$59+$B$37*B$59*B$61+$B$38*B$57*B$61)*$B$19</f>
        <v>2.2924285388358812E-07</v>
      </c>
      <c r="C66" s="2">
        <v>2.2924285388358812E-07</v>
      </c>
      <c r="D66" s="2">
        <f>($B$33*D$63*D$59+$B$34*D$63*D$57+$B$35*D$57*D$59+$B$37*D$59*D$61+$B$38*D$57*D$61)*$B$19</f>
        <v>2.201374975876952E-07</v>
      </c>
      <c r="E66" s="2">
        <f aca="true" t="shared" si="46" ref="E66:BP66">($B$33*E$63*E$59+$B$34*E$63*E$57+$B$35*E$57*E$59+$B$37*E$59*E$61+$B$38*E$57*E$61)*$B$19</f>
        <v>2.1156781084206598E-07</v>
      </c>
      <c r="F66" s="2">
        <f t="shared" si="46"/>
        <v>2.0349239574364962E-07</v>
      </c>
      <c r="G66" s="2">
        <f t="shared" si="46"/>
        <v>1.958737916850729E-07</v>
      </c>
      <c r="H66" s="2">
        <f t="shared" si="46"/>
        <v>1.8867803309959075E-07</v>
      </c>
      <c r="I66" s="2">
        <f t="shared" si="46"/>
        <v>1.8187426423458835E-07</v>
      </c>
      <c r="J66" s="2">
        <f t="shared" si="46"/>
        <v>1.754344026842149E-07</v>
      </c>
      <c r="K66" s="2">
        <f t="shared" si="46"/>
        <v>1.693328447390866E-07</v>
      </c>
      <c r="L66" s="2">
        <f t="shared" si="46"/>
        <v>1.63546206705401E-07</v>
      </c>
      <c r="M66" s="2">
        <f t="shared" si="46"/>
        <v>1.5805309725151661E-07</v>
      </c>
      <c r="N66" s="2">
        <f t="shared" si="46"/>
        <v>1.5283391659230048E-07</v>
      </c>
      <c r="O66" s="2">
        <f t="shared" si="46"/>
        <v>1.4787067894849596E-07</v>
      </c>
      <c r="P66" s="2">
        <f t="shared" si="46"/>
        <v>1.4314685524262315E-07</v>
      </c>
      <c r="Q66" s="2">
        <f t="shared" si="46"/>
        <v>1.38647233432725E-07</v>
      </c>
      <c r="R66" s="2">
        <f t="shared" si="46"/>
        <v>1.3435779425536128E-07</v>
      </c>
      <c r="S66" s="2">
        <f t="shared" si="46"/>
        <v>1.302656004616095E-07</v>
      </c>
      <c r="T66" s="2">
        <f t="shared" si="46"/>
        <v>1.263586978942249E-07</v>
      </c>
      <c r="U66" s="2">
        <f t="shared" si="46"/>
        <v>1.226260269785286E-07</v>
      </c>
      <c r="V66" s="2">
        <f t="shared" si="46"/>
        <v>1.190573433905924E-07</v>
      </c>
      <c r="W66" s="2">
        <f t="shared" si="46"/>
        <v>1.1564314682926913E-07</v>
      </c>
      <c r="X66" s="2">
        <f t="shared" si="46"/>
        <v>1.1237461695804296E-07</v>
      </c>
      <c r="Y66" s="2">
        <f t="shared" si="46"/>
        <v>1.0924355570223613E-07</v>
      </c>
      <c r="Z66" s="2">
        <f t="shared" si="46"/>
        <v>1.0624233518988425E-07</v>
      </c>
      <c r="AA66" s="2">
        <f t="shared" si="46"/>
        <v>1.0336385071313867E-07</v>
      </c>
      <c r="AB66" s="2">
        <f t="shared" si="46"/>
        <v>1.0060147816351046E-07</v>
      </c>
      <c r="AC66" s="2">
        <f t="shared" si="46"/>
        <v>9.79490354604337E-08</v>
      </c>
      <c r="AD66" s="2">
        <f t="shared" si="46"/>
        <v>9.540074754999568E-08</v>
      </c>
      <c r="AE66" s="2">
        <f t="shared" si="46"/>
        <v>9.295121460053545E-08</v>
      </c>
      <c r="AF66" s="2">
        <f t="shared" si="46"/>
        <v>9.059538306521292E-08</v>
      </c>
      <c r="AG66" s="2">
        <f t="shared" si="46"/>
        <v>8.832851931951229E-08</v>
      </c>
      <c r="AH66" s="2">
        <f t="shared" si="46"/>
        <v>8.614618561473163E-08</v>
      </c>
      <c r="AI66" s="2">
        <f t="shared" si="46"/>
        <v>8.404421811747956E-08</v>
      </c>
      <c r="AJ66" s="2">
        <f t="shared" si="46"/>
        <v>8.201870683060937E-08</v>
      </c>
      <c r="AK66" s="2">
        <f t="shared" si="46"/>
        <v>8.006597721334456E-08</v>
      </c>
      <c r="AL66" s="2">
        <f t="shared" si="46"/>
        <v>7.818257333799598E-08</v>
      </c>
      <c r="AM66" s="2">
        <f t="shared" si="46"/>
        <v>7.63652424379907E-08</v>
      </c>
      <c r="AN66" s="2">
        <f t="shared" si="46"/>
        <v>7.461092071722204E-08</v>
      </c>
      <c r="AO66" s="2">
        <f t="shared" si="46"/>
        <v>7.291672030425263E-08</v>
      </c>
      <c r="AP66" s="2">
        <f t="shared" si="46"/>
        <v>7.127991724687681E-08</v>
      </c>
      <c r="AQ66" s="2">
        <f t="shared" si="46"/>
        <v>6.969794045317013E-08</v>
      </c>
      <c r="AR66" s="2">
        <f t="shared" si="46"/>
        <v>6.816836149458637E-08</v>
      </c>
      <c r="AS66" s="2">
        <f t="shared" si="46"/>
        <v>6.668888519505405E-08</v>
      </c>
      <c r="AT66" s="2">
        <f t="shared" si="46"/>
        <v>6.525734093749805E-08</v>
      </c>
      <c r="AU66" s="2">
        <f t="shared" si="46"/>
        <v>6.387167462587681E-08</v>
      </c>
      <c r="AV66" s="2">
        <f t="shared" si="46"/>
        <v>6.252994124677843E-08</v>
      </c>
      <c r="AW66" s="2">
        <f t="shared" si="46"/>
        <v>6.123029797994224E-08</v>
      </c>
      <c r="AX66" s="2">
        <f t="shared" si="46"/>
        <v>5.99709978118374E-08</v>
      </c>
      <c r="AY66" s="2">
        <f t="shared" si="46"/>
        <v>5.875038361070184E-08</v>
      </c>
      <c r="AZ66" s="2">
        <f t="shared" si="46"/>
        <v>5.7566882625279355E-08</v>
      </c>
      <c r="BA66" s="2">
        <f t="shared" si="46"/>
        <v>5.64190013729371E-08</v>
      </c>
      <c r="BB66" s="2">
        <f t="shared" si="46"/>
        <v>5.5305320885944755E-08</v>
      </c>
      <c r="BC66" s="2">
        <f t="shared" si="46"/>
        <v>5.422449228748733E-08</v>
      </c>
      <c r="BD66" s="2">
        <f t="shared" si="46"/>
        <v>5.3175232671499946E-08</v>
      </c>
      <c r="BE66" s="2">
        <f t="shared" si="46"/>
        <v>5.215632126268316E-08</v>
      </c>
      <c r="BF66" s="2">
        <f t="shared" si="46"/>
        <v>5.116659583510962E-08</v>
      </c>
      <c r="BG66" s="2">
        <f t="shared" si="46"/>
        <v>5.0204949369688104E-08</v>
      </c>
      <c r="BH66" s="2">
        <f t="shared" si="46"/>
        <v>4.927032693243057E-08</v>
      </c>
      <c r="BI66" s="2">
        <f t="shared" si="46"/>
        <v>4.836172275699074E-08</v>
      </c>
      <c r="BJ66" s="2">
        <f t="shared" si="46"/>
        <v>4.7478177516323224E-08</v>
      </c>
      <c r="BK66" s="2">
        <f t="shared" si="46"/>
        <v>4.6618775769565815E-08</v>
      </c>
      <c r="BL66" s="2">
        <f t="shared" si="46"/>
        <v>4.578264357138776E-08</v>
      </c>
      <c r="BM66" s="2">
        <f t="shared" si="46"/>
        <v>4.496894623208257E-08</v>
      </c>
      <c r="BN66" s="2">
        <f t="shared" si="46"/>
        <v>4.417688621762796E-08</v>
      </c>
      <c r="BO66" s="2">
        <f t="shared" si="46"/>
        <v>4.3405701179795567E-08</v>
      </c>
      <c r="BP66" s="2">
        <f t="shared" si="46"/>
        <v>4.2654662107177215E-08</v>
      </c>
      <c r="BQ66" s="2">
        <f aca="true" t="shared" si="47" ref="BQ66:CY66">($B$33*BQ$63*BQ$59+$B$34*BQ$63*BQ$57+$B$35*BQ$57*BQ$59+$B$37*BQ$59*BQ$61+$B$38*BQ$57*BQ$61)*$B$19</f>
        <v>4.192307158871044E-08</v>
      </c>
      <c r="BR66" s="2">
        <f t="shared" si="47"/>
        <v>4.121026218194035E-08</v>
      </c>
      <c r="BS66" s="2">
        <f t="shared" si="47"/>
        <v>4.0515594878852494E-08</v>
      </c>
      <c r="BT66" s="2">
        <f t="shared" si="47"/>
        <v>3.9838457662659126E-08</v>
      </c>
      <c r="BU66" s="2">
        <f t="shared" si="47"/>
        <v>3.917826414942189E-08</v>
      </c>
      <c r="BV66" s="2">
        <f t="shared" si="47"/>
        <v>3.853445230885388E-08</v>
      </c>
      <c r="BW66" s="2">
        <f t="shared" si="47"/>
        <v>3.7906483259064716E-08</v>
      </c>
      <c r="BX66" s="2">
        <f t="shared" si="47"/>
        <v>3.7293840130399364E-08</v>
      </c>
      <c r="BY66" s="2">
        <f t="shared" si="47"/>
        <v>3.669602699387636E-08</v>
      </c>
      <c r="BZ66" s="2">
        <f t="shared" si="47"/>
        <v>3.61125678500578E-08</v>
      </c>
      <c r="CA66" s="2">
        <f t="shared" si="47"/>
        <v>3.55430056744836E-08</v>
      </c>
      <c r="CB66" s="2">
        <f t="shared" si="47"/>
        <v>3.498690151607908E-08</v>
      </c>
      <c r="CC66" s="2">
        <f t="shared" si="47"/>
        <v>3.4443833645199565E-08</v>
      </c>
      <c r="CD66" s="2">
        <f t="shared" si="47"/>
        <v>3.3913396748210475E-08</v>
      </c>
      <c r="CE66" s="2">
        <f t="shared" si="47"/>
        <v>3.3395201165717784E-08</v>
      </c>
      <c r="CF66" s="2">
        <f t="shared" si="47"/>
        <v>3.288887217176365E-08</v>
      </c>
      <c r="CG66" s="2">
        <f t="shared" si="47"/>
        <v>3.2394049291486514E-08</v>
      </c>
      <c r="CH66" s="2">
        <f t="shared" si="47"/>
        <v>3.1910385654915664E-08</v>
      </c>
      <c r="CI66" s="2">
        <f t="shared" si="47"/>
        <v>3.143754738472767E-08</v>
      </c>
      <c r="CJ66" s="2">
        <f t="shared" si="47"/>
        <v>3.0975213015938655E-08</v>
      </c>
      <c r="CK66" s="2">
        <f t="shared" si="47"/>
        <v>3.0523072945640544E-08</v>
      </c>
      <c r="CL66" s="2">
        <f t="shared" si="47"/>
        <v>3.008082891101567E-08</v>
      </c>
      <c r="CM66" s="2">
        <f t="shared" si="47"/>
        <v>2.9648193493979385E-08</v>
      </c>
      <c r="CN66" s="2">
        <f t="shared" si="47"/>
        <v>2.9224889650908133E-08</v>
      </c>
      <c r="CO66" s="2">
        <f t="shared" si="47"/>
        <v>2.881065026601062E-08</v>
      </c>
      <c r="CP66" s="2">
        <f t="shared" si="47"/>
        <v>2.8405217726992E-08</v>
      </c>
      <c r="CQ66" s="2">
        <f t="shared" si="47"/>
        <v>2.8008343521747406E-08</v>
      </c>
      <c r="CR66" s="2">
        <f t="shared" si="47"/>
        <v>2.7619787854901195E-08</v>
      </c>
      <c r="CS66" s="2">
        <f t="shared" si="47"/>
        <v>2.723931928308287E-08</v>
      </c>
      <c r="CT66" s="2">
        <f t="shared" si="47"/>
        <v>2.686671436789948E-08</v>
      </c>
      <c r="CU66" s="2">
        <f t="shared" si="47"/>
        <v>2.6501757345629604E-08</v>
      </c>
      <c r="CV66" s="2">
        <f t="shared" si="47"/>
        <v>2.6144239812723328E-08</v>
      </c>
      <c r="CW66" s="2">
        <f t="shared" si="47"/>
        <v>2.5793960426249187E-08</v>
      </c>
      <c r="CX66" s="2">
        <f t="shared" si="47"/>
        <v>2.5450724618481024E-08</v>
      </c>
      <c r="CY66" s="2">
        <f t="shared" si="47"/>
        <v>2.511434432486648E-08</v>
      </c>
    </row>
    <row r="67" spans="1:103" s="4" customFormat="1" ht="15">
      <c r="A67" s="4" t="s">
        <v>19</v>
      </c>
      <c r="B67" s="4">
        <v>0</v>
      </c>
      <c r="C67" s="4">
        <v>0</v>
      </c>
      <c r="D67" s="4">
        <f>IF(C67+C66&gt;=0,C67+C66,#VALUE!)</f>
        <v>2.2924285388358812E-07</v>
      </c>
      <c r="E67" s="4">
        <f aca="true" t="shared" si="48" ref="E67:BP67">IF(D67+D66&gt;=0,D67+D66,#VALUE!)</f>
        <v>4.4938035147128333E-07</v>
      </c>
      <c r="F67" s="4">
        <f t="shared" si="48"/>
        <v>6.609481623133494E-07</v>
      </c>
      <c r="G67" s="4">
        <f t="shared" si="48"/>
        <v>8.64440558056999E-07</v>
      </c>
      <c r="H67" s="4">
        <f t="shared" si="48"/>
        <v>1.060314349742072E-06</v>
      </c>
      <c r="I67" s="4">
        <f t="shared" si="48"/>
        <v>1.2489923828416627E-06</v>
      </c>
      <c r="J67" s="4">
        <f t="shared" si="48"/>
        <v>1.4308666470762511E-06</v>
      </c>
      <c r="K67" s="4">
        <f t="shared" si="48"/>
        <v>1.606301049760466E-06</v>
      </c>
      <c r="L67" s="4">
        <f t="shared" si="48"/>
        <v>1.7756338944995526E-06</v>
      </c>
      <c r="M67" s="4">
        <f t="shared" si="48"/>
        <v>1.9391801012049537E-06</v>
      </c>
      <c r="N67" s="4">
        <f t="shared" si="48"/>
        <v>2.0972331984564702E-06</v>
      </c>
      <c r="O67" s="4">
        <f t="shared" si="48"/>
        <v>2.2500671150487706E-06</v>
      </c>
      <c r="P67" s="4">
        <f t="shared" si="48"/>
        <v>2.3979377939972667E-06</v>
      </c>
      <c r="Q67" s="4">
        <f t="shared" si="48"/>
        <v>2.5410846492398897E-06</v>
      </c>
      <c r="R67" s="4">
        <f t="shared" si="48"/>
        <v>2.6797318826726146E-06</v>
      </c>
      <c r="S67" s="4">
        <f t="shared" si="48"/>
        <v>2.814089676927976E-06</v>
      </c>
      <c r="T67" s="4">
        <f t="shared" si="48"/>
        <v>2.9443552773895856E-06</v>
      </c>
      <c r="U67" s="4">
        <f t="shared" si="48"/>
        <v>3.0707139752838103E-06</v>
      </c>
      <c r="V67" s="4">
        <f t="shared" si="48"/>
        <v>3.193340002262339E-06</v>
      </c>
      <c r="W67" s="4">
        <f t="shared" si="48"/>
        <v>3.3123973456529314E-06</v>
      </c>
      <c r="X67" s="4">
        <f t="shared" si="48"/>
        <v>3.4280404924822006E-06</v>
      </c>
      <c r="Y67" s="4">
        <f t="shared" si="48"/>
        <v>3.5404151094402433E-06</v>
      </c>
      <c r="Z67" s="4">
        <f t="shared" si="48"/>
        <v>3.6496586651424797E-06</v>
      </c>
      <c r="AA67" s="4">
        <f t="shared" si="48"/>
        <v>3.755901000332364E-06</v>
      </c>
      <c r="AB67" s="4">
        <f t="shared" si="48"/>
        <v>3.859264851045503E-06</v>
      </c>
      <c r="AC67" s="4">
        <f t="shared" si="48"/>
        <v>3.959866329209013E-06</v>
      </c>
      <c r="AD67" s="4">
        <f t="shared" si="48"/>
        <v>4.057815364669447E-06</v>
      </c>
      <c r="AE67" s="4">
        <f t="shared" si="48"/>
        <v>4.153216112219443E-06</v>
      </c>
      <c r="AF67" s="4">
        <f t="shared" si="48"/>
        <v>4.246167326819978E-06</v>
      </c>
      <c r="AG67" s="4">
        <f t="shared" si="48"/>
        <v>4.336762709885191E-06</v>
      </c>
      <c r="AH67" s="4">
        <f t="shared" si="48"/>
        <v>4.425091229204703E-06</v>
      </c>
      <c r="AI67" s="4">
        <f t="shared" si="48"/>
        <v>4.511237414819435E-06</v>
      </c>
      <c r="AJ67" s="4">
        <f t="shared" si="48"/>
        <v>4.595281632936914E-06</v>
      </c>
      <c r="AK67" s="4">
        <f t="shared" si="48"/>
        <v>4.677300339767523E-06</v>
      </c>
      <c r="AL67" s="4">
        <f t="shared" si="48"/>
        <v>4.757366316980868E-06</v>
      </c>
      <c r="AM67" s="4">
        <f t="shared" si="48"/>
        <v>4.8355488903188645E-06</v>
      </c>
      <c r="AN67" s="4">
        <f t="shared" si="48"/>
        <v>4.911914132756855E-06</v>
      </c>
      <c r="AO67" s="4">
        <f t="shared" si="48"/>
        <v>4.9865250534740765E-06</v>
      </c>
      <c r="AP67" s="4">
        <f t="shared" si="48"/>
        <v>5.059441773778329E-06</v>
      </c>
      <c r="AQ67" s="4">
        <f t="shared" si="48"/>
        <v>5.130721691025206E-06</v>
      </c>
      <c r="AR67" s="4">
        <f t="shared" si="48"/>
        <v>5.200419631478376E-06</v>
      </c>
      <c r="AS67" s="4">
        <f t="shared" si="48"/>
        <v>5.2685879929729625E-06</v>
      </c>
      <c r="AT67" s="4">
        <f t="shared" si="48"/>
        <v>5.335276878168016E-06</v>
      </c>
      <c r="AU67" s="4">
        <f t="shared" si="48"/>
        <v>5.400534219105514E-06</v>
      </c>
      <c r="AV67" s="4">
        <f t="shared" si="48"/>
        <v>5.464405893731391E-06</v>
      </c>
      <c r="AW67" s="4">
        <f t="shared" si="48"/>
        <v>5.5269358349781695E-06</v>
      </c>
      <c r="AX67" s="4">
        <f t="shared" si="48"/>
        <v>5.588166132958112E-06</v>
      </c>
      <c r="AY67" s="4">
        <f t="shared" si="48"/>
        <v>5.648137130769949E-06</v>
      </c>
      <c r="AZ67" s="4">
        <f t="shared" si="48"/>
        <v>5.7068875143806504E-06</v>
      </c>
      <c r="BA67" s="4">
        <f t="shared" si="48"/>
        <v>5.76445439700593E-06</v>
      </c>
      <c r="BB67" s="4">
        <f t="shared" si="48"/>
        <v>5.8208733983788676E-06</v>
      </c>
      <c r="BC67" s="4">
        <f t="shared" si="48"/>
        <v>5.876178719264812E-06</v>
      </c>
      <c r="BD67" s="4">
        <f t="shared" si="48"/>
        <v>5.930403211552299E-06</v>
      </c>
      <c r="BE67" s="4">
        <f t="shared" si="48"/>
        <v>5.9835784442238E-06</v>
      </c>
      <c r="BF67" s="4">
        <f t="shared" si="48"/>
        <v>6.035734765486483E-06</v>
      </c>
      <c r="BG67" s="4">
        <f t="shared" si="48"/>
        <v>6.0869013613215924E-06</v>
      </c>
      <c r="BH67" s="4">
        <f t="shared" si="48"/>
        <v>6.137106310691281E-06</v>
      </c>
      <c r="BI67" s="4">
        <f t="shared" si="48"/>
        <v>6.1863766376237115E-06</v>
      </c>
      <c r="BJ67" s="4">
        <f t="shared" si="48"/>
        <v>6.234738360380702E-06</v>
      </c>
      <c r="BK67" s="4">
        <f t="shared" si="48"/>
        <v>6.282216537897026E-06</v>
      </c>
      <c r="BL67" s="4">
        <f t="shared" si="48"/>
        <v>6.328835313666591E-06</v>
      </c>
      <c r="BM67" s="4">
        <f t="shared" si="48"/>
        <v>6.374617957237979E-06</v>
      </c>
      <c r="BN67" s="4">
        <f t="shared" si="48"/>
        <v>6.419586903470061E-06</v>
      </c>
      <c r="BO67" s="4">
        <f t="shared" si="48"/>
        <v>6.463763789687689E-06</v>
      </c>
      <c r="BP67" s="4">
        <f t="shared" si="48"/>
        <v>6.507169490867485E-06</v>
      </c>
      <c r="BQ67" s="4">
        <f aca="true" t="shared" si="49" ref="BQ67:CY67">IF(BP67+BP66&gt;=0,BP67+BP66,#VALUE!)</f>
        <v>6.549824152974662E-06</v>
      </c>
      <c r="BR67" s="4">
        <f t="shared" si="49"/>
        <v>6.591747224563373E-06</v>
      </c>
      <c r="BS67" s="4">
        <f t="shared" si="49"/>
        <v>6.632957486745313E-06</v>
      </c>
      <c r="BT67" s="4">
        <f t="shared" si="49"/>
        <v>6.673473081624166E-06</v>
      </c>
      <c r="BU67" s="4">
        <f t="shared" si="49"/>
        <v>6.713311539286825E-06</v>
      </c>
      <c r="BV67" s="4">
        <f t="shared" si="49"/>
        <v>6.752489803436247E-06</v>
      </c>
      <c r="BW67" s="4">
        <f t="shared" si="49"/>
        <v>6.791024255745101E-06</v>
      </c>
      <c r="BX67" s="4">
        <f t="shared" si="49"/>
        <v>6.828930739004166E-06</v>
      </c>
      <c r="BY67" s="4">
        <f t="shared" si="49"/>
        <v>6.8662245791345655E-06</v>
      </c>
      <c r="BZ67" s="4">
        <f t="shared" si="49"/>
        <v>6.9029206061284415E-06</v>
      </c>
      <c r="CA67" s="4">
        <f t="shared" si="49"/>
        <v>6.939033173978499E-06</v>
      </c>
      <c r="CB67" s="4">
        <f t="shared" si="49"/>
        <v>6.974576179652983E-06</v>
      </c>
      <c r="CC67" s="4">
        <f t="shared" si="49"/>
        <v>7.009563081169062E-06</v>
      </c>
      <c r="CD67" s="4">
        <f t="shared" si="49"/>
        <v>7.044006914814261E-06</v>
      </c>
      <c r="CE67" s="4">
        <f t="shared" si="49"/>
        <v>7.0779203115624715E-06</v>
      </c>
      <c r="CF67" s="4">
        <f t="shared" si="49"/>
        <v>7.1113155127281895E-06</v>
      </c>
      <c r="CG67" s="4">
        <f t="shared" si="49"/>
        <v>7.144204384899953E-06</v>
      </c>
      <c r="CH67" s="4">
        <f t="shared" si="49"/>
        <v>7.17659843419144E-06</v>
      </c>
      <c r="CI67" s="4">
        <f t="shared" si="49"/>
        <v>7.208508819846356E-06</v>
      </c>
      <c r="CJ67" s="4">
        <f t="shared" si="49"/>
        <v>7.239946367231083E-06</v>
      </c>
      <c r="CK67" s="4">
        <f t="shared" si="49"/>
        <v>7.270921580247022E-06</v>
      </c>
      <c r="CL67" s="4">
        <f t="shared" si="49"/>
        <v>7.301444653192663E-06</v>
      </c>
      <c r="CM67" s="4">
        <f t="shared" si="49"/>
        <v>7.3315254821036784E-06</v>
      </c>
      <c r="CN67" s="4">
        <f t="shared" si="49"/>
        <v>7.361173675597658E-06</v>
      </c>
      <c r="CO67" s="4">
        <f t="shared" si="49"/>
        <v>7.390398565248566E-06</v>
      </c>
      <c r="CP67" s="4">
        <f t="shared" si="49"/>
        <v>7.419209215514577E-06</v>
      </c>
      <c r="CQ67" s="4">
        <f t="shared" si="49"/>
        <v>7.4476144332415685E-06</v>
      </c>
      <c r="CR67" s="4">
        <f t="shared" si="49"/>
        <v>7.475622776763316E-06</v>
      </c>
      <c r="CS67" s="4">
        <f t="shared" si="49"/>
        <v>7.503242564618217E-06</v>
      </c>
      <c r="CT67" s="4">
        <f t="shared" si="49"/>
        <v>7.5304818839013E-06</v>
      </c>
      <c r="CU67" s="4">
        <f t="shared" si="49"/>
        <v>7.5573485982692E-06</v>
      </c>
      <c r="CV67" s="4">
        <f t="shared" si="49"/>
        <v>7.583850355614829E-06</v>
      </c>
      <c r="CW67" s="4">
        <f t="shared" si="49"/>
        <v>7.6099945954275526E-06</v>
      </c>
      <c r="CX67" s="4">
        <f t="shared" si="49"/>
        <v>7.635788555853802E-06</v>
      </c>
      <c r="CY67" s="4">
        <f t="shared" si="49"/>
        <v>7.661239280472284E-06</v>
      </c>
    </row>
    <row r="68" spans="1:103" s="2" customFormat="1" ht="15">
      <c r="A68" s="2" t="s">
        <v>43</v>
      </c>
      <c r="B68" s="2">
        <f>(2*$B$32*B$59+$B$33*B$63*B$59+$B$34*B$63*B$57+3*$B$35*B$57*B$59+3*$B$37*B$59*B$61+3*$B$38*B$57*B$61+4*$B$39*B$59*B$55+2*$B$40*B$63*B$54)*$B$19</f>
        <v>6.888608132503643E-07</v>
      </c>
      <c r="C68" s="2">
        <v>6.888608132503643E-07</v>
      </c>
      <c r="D68" s="2">
        <f>(2*$B$32*D$59+$B$33*D$63*D$59+$B$34*D$63*D$57+3*$B$35*D$57*D$59+3*$B$37*D$59*D$61+3*$B$38*D$57*D$61+4*$B$39*D$59*D$55+2*$B$40*D$63*D$54)*$B$19</f>
        <v>6.615274372701224E-07</v>
      </c>
      <c r="E68" s="2">
        <f aca="true" t="shared" si="50" ref="E68:BP68">(2*$B$32*E$59+$B$33*E$63*E$59+$B$34*E$63*E$57+3*$B$35*E$57*E$59+3*$B$37*E$59*E$61+3*$B$38*E$57*E$61+4*$B$39*E$59*E$55+2*$B$40*E$63*E$54)*$B$19</f>
        <v>6.358015521547624E-07</v>
      </c>
      <c r="F68" s="2">
        <f t="shared" si="50"/>
        <v>6.115589460753632E-07</v>
      </c>
      <c r="G68" s="2">
        <f t="shared" si="50"/>
        <v>5.886872198233283E-07</v>
      </c>
      <c r="H68" s="2">
        <f t="shared" si="50"/>
        <v>5.670844600288147E-07</v>
      </c>
      <c r="I68" s="2">
        <f t="shared" si="50"/>
        <v>5.466580834616547E-07</v>
      </c>
      <c r="J68" s="2">
        <f t="shared" si="50"/>
        <v>5.273238276074629E-07</v>
      </c>
      <c r="K68" s="2">
        <f t="shared" si="50"/>
        <v>5.090048666934718E-07</v>
      </c>
      <c r="L68" s="2">
        <f t="shared" si="50"/>
        <v>4.916310356217091E-07</v>
      </c>
      <c r="M68" s="2">
        <f t="shared" si="50"/>
        <v>4.751381469841299E-07</v>
      </c>
      <c r="N68" s="2">
        <f t="shared" si="50"/>
        <v>4.594673885909657E-07</v>
      </c>
      <c r="O68" s="2">
        <f t="shared" si="50"/>
        <v>4.4456479082431776E-07</v>
      </c>
      <c r="P68" s="2">
        <f t="shared" si="50"/>
        <v>4.303807547017367E-07</v>
      </c>
      <c r="Q68" s="2">
        <f t="shared" si="50"/>
        <v>4.1686963285388527E-07</v>
      </c>
      <c r="R68" s="2">
        <f t="shared" si="50"/>
        <v>4.0398935673059916E-07</v>
      </c>
      <c r="S68" s="2">
        <f t="shared" si="50"/>
        <v>3.9170110428670517E-07</v>
      </c>
      <c r="T68" s="2">
        <f t="shared" si="50"/>
        <v>3.7996900319210847E-07</v>
      </c>
      <c r="U68" s="2">
        <f t="shared" si="50"/>
        <v>3.6875986528388475E-07</v>
      </c>
      <c r="V68" s="2">
        <f t="shared" si="50"/>
        <v>3.580429485511048E-07</v>
      </c>
      <c r="W68" s="2">
        <f t="shared" si="50"/>
        <v>3.477897434320387E-07</v>
      </c>
      <c r="X68" s="2">
        <f t="shared" si="50"/>
        <v>3.3797378062166E-07</v>
      </c>
      <c r="Y68" s="2">
        <f t="shared" si="50"/>
        <v>3.2857045794604326E-07</v>
      </c>
      <c r="Z68" s="2">
        <f t="shared" si="50"/>
        <v>3.195568841685765E-07</v>
      </c>
      <c r="AA68" s="2">
        <f t="shared" si="50"/>
        <v>3.109117378585386E-07</v>
      </c>
      <c r="AB68" s="2">
        <f t="shared" si="50"/>
        <v>3.026151396819613E-07</v>
      </c>
      <c r="AC68" s="2">
        <f t="shared" si="50"/>
        <v>2.9464853667317916E-07</v>
      </c>
      <c r="AD68" s="2">
        <f t="shared" si="50"/>
        <v>2.8699459721758503E-07</v>
      </c>
      <c r="AE68" s="2">
        <f t="shared" si="50"/>
        <v>2.796371156256616E-07</v>
      </c>
      <c r="AF68" s="2">
        <f t="shared" si="50"/>
        <v>2.7256092530856904E-07</v>
      </c>
      <c r="AG68" s="2">
        <f t="shared" si="50"/>
        <v>2.657518196791487E-07</v>
      </c>
      <c r="AH68" s="2">
        <f t="shared" si="50"/>
        <v>2.591964800014702E-07</v>
      </c>
      <c r="AI68" s="2">
        <f t="shared" si="50"/>
        <v>2.5288240949895664E-07</v>
      </c>
      <c r="AJ68" s="2">
        <f t="shared" si="50"/>
        <v>2.467978731073488E-07</v>
      </c>
      <c r="AK68" s="2">
        <f t="shared" si="50"/>
        <v>2.409318423257468E-07</v>
      </c>
      <c r="AL68" s="2">
        <f t="shared" si="50"/>
        <v>2.352739446779021E-07</v>
      </c>
      <c r="AM68" s="2">
        <f t="shared" si="50"/>
        <v>2.2981441734789538E-07</v>
      </c>
      <c r="AN68" s="2">
        <f t="shared" si="50"/>
        <v>2.2454406460020553E-07</v>
      </c>
      <c r="AO68" s="2">
        <f t="shared" si="50"/>
        <v>2.1945421863474312E-07</v>
      </c>
      <c r="AP68" s="2">
        <f t="shared" si="50"/>
        <v>2.1453670356334459E-07</v>
      </c>
      <c r="AQ68" s="2">
        <f t="shared" si="50"/>
        <v>2.0978380222609045E-07</v>
      </c>
      <c r="AR68" s="2">
        <f t="shared" si="50"/>
        <v>2.0518822559410978E-07</v>
      </c>
      <c r="AS68" s="2">
        <f t="shared" si="50"/>
        <v>2.0074308453070812E-07</v>
      </c>
      <c r="AT68" s="2">
        <f t="shared" si="50"/>
        <v>1.964418637050779E-07</v>
      </c>
      <c r="AU68" s="2">
        <f t="shared" si="50"/>
        <v>1.922783974728456E-07</v>
      </c>
      <c r="AV68" s="2">
        <f t="shared" si="50"/>
        <v>1.8824684755557238E-07</v>
      </c>
      <c r="AW68" s="2">
        <f t="shared" si="50"/>
        <v>1.8434168236729054E-07</v>
      </c>
      <c r="AX68" s="2">
        <f t="shared" si="50"/>
        <v>1.805576578504566E-07</v>
      </c>
      <c r="AY68" s="2">
        <f t="shared" si="50"/>
        <v>1.7688979969651983E-07</v>
      </c>
      <c r="AZ68" s="2">
        <f t="shared" si="50"/>
        <v>1.7333338683780471E-07</v>
      </c>
      <c r="BA68" s="2">
        <f t="shared" si="50"/>
        <v>1.6988393610774433E-07</v>
      </c>
      <c r="BB68" s="2">
        <f t="shared" si="50"/>
        <v>1.6653718797579526E-07</v>
      </c>
      <c r="BC68" s="2">
        <f t="shared" si="50"/>
        <v>1.6328909327174148E-07</v>
      </c>
      <c r="BD68" s="2">
        <f t="shared" si="50"/>
        <v>1.6013580082164056E-07</v>
      </c>
      <c r="BE68" s="2">
        <f t="shared" si="50"/>
        <v>1.5707364592447998E-07</v>
      </c>
      <c r="BF68" s="2">
        <f t="shared" si="50"/>
        <v>1.5409913960476616E-07</v>
      </c>
      <c r="BG68" s="2">
        <f t="shared" si="50"/>
        <v>1.5120895858183585E-07</v>
      </c>
      <c r="BH68" s="2">
        <f t="shared" si="50"/>
        <v>1.483999359017201E-07</v>
      </c>
      <c r="BI68" s="2">
        <f t="shared" si="50"/>
        <v>1.4566905218195772E-07</v>
      </c>
      <c r="BJ68" s="2">
        <f t="shared" si="50"/>
        <v>1.4301342742389862E-07</v>
      </c>
      <c r="BK68" s="2">
        <f t="shared" si="50"/>
        <v>1.404303133507987E-07</v>
      </c>
      <c r="BL68" s="2">
        <f t="shared" si="50"/>
        <v>1.379170862334283E-07</v>
      </c>
      <c r="BM68" s="2">
        <f t="shared" si="50"/>
        <v>1.3547124016802307E-07</v>
      </c>
      <c r="BN68" s="2">
        <f t="shared" si="50"/>
        <v>1.3309038077424122E-07</v>
      </c>
      <c r="BO68" s="2">
        <f t="shared" si="50"/>
        <v>1.307722192833684E-07</v>
      </c>
      <c r="BP68" s="2">
        <f t="shared" si="50"/>
        <v>1.2851456698936582E-07</v>
      </c>
      <c r="BQ68" s="2">
        <f aca="true" t="shared" si="51" ref="BQ68:CY68">(2*$B$32*BQ$59+$B$33*BQ$63*BQ$59+$B$34*BQ$63*BQ$57+3*$B$35*BQ$57*BQ$59+3*$B$37*BQ$59*BQ$61+3*$B$38*BQ$57*BQ$61+4*$B$39*BQ$59*BQ$55+2*$B$40*BQ$63*BQ$54)*$B$19</f>
        <v>1.2631533003750607E-07</v>
      </c>
      <c r="BR68" s="2">
        <f t="shared" si="51"/>
        <v>1.2417250452730182E-07</v>
      </c>
      <c r="BS68" s="2">
        <f t="shared" si="51"/>
        <v>1.220841719082282E-07</v>
      </c>
      <c r="BT68" s="2">
        <f t="shared" si="51"/>
        <v>1.200484946483824E-07</v>
      </c>
      <c r="BU68" s="2">
        <f t="shared" si="51"/>
        <v>1.1806371215772465E-07</v>
      </c>
      <c r="BV68" s="2">
        <f t="shared" si="51"/>
        <v>1.161281369489272E-07</v>
      </c>
      <c r="BW68" s="2">
        <f t="shared" si="51"/>
        <v>1.1424015102011773E-07</v>
      </c>
      <c r="BX68" s="2">
        <f t="shared" si="51"/>
        <v>1.1239820244496688E-07</v>
      </c>
      <c r="BY68" s="2">
        <f t="shared" si="51"/>
        <v>1.1060080215663395E-07</v>
      </c>
      <c r="BZ68" s="2">
        <f t="shared" si="51"/>
        <v>1.0884652091306438E-07</v>
      </c>
      <c r="CA68" s="2">
        <f t="shared" si="51"/>
        <v>1.071339864320343E-07</v>
      </c>
      <c r="CB68" s="2">
        <f t="shared" si="51"/>
        <v>1.0546188068516701E-07</v>
      </c>
      <c r="CC68" s="2">
        <f t="shared" si="51"/>
        <v>1.0382893734090923E-07</v>
      </c>
      <c r="CD68" s="2">
        <f t="shared" si="51"/>
        <v>1.022339393471612E-07</v>
      </c>
      <c r="CE68" s="2">
        <f t="shared" si="51"/>
        <v>1.0067571664490202E-07</v>
      </c>
      <c r="CF68" s="2">
        <f t="shared" si="51"/>
        <v>9.915314400475382E-08</v>
      </c>
      <c r="CG68" s="2">
        <f t="shared" si="51"/>
        <v>9.766513897897977E-08</v>
      </c>
      <c r="CH68" s="2">
        <f t="shared" si="51"/>
        <v>9.621065996192419E-08</v>
      </c>
      <c r="CI68" s="2">
        <f t="shared" si="51"/>
        <v>9.478870435237573E-08</v>
      </c>
      <c r="CJ68" s="2">
        <f t="shared" si="51"/>
        <v>9.3398306811773E-08</v>
      </c>
      <c r="CK68" s="2">
        <f t="shared" si="51"/>
        <v>9.203853761257666E-08</v>
      </c>
      <c r="CL68" s="2">
        <f t="shared" si="51"/>
        <v>9.070850107150827E-08</v>
      </c>
      <c r="CM68" s="2">
        <f t="shared" si="51"/>
        <v>8.940733406270434E-08</v>
      </c>
      <c r="CN68" s="2">
        <f t="shared" si="51"/>
        <v>8.813420460615644E-08</v>
      </c>
      <c r="CO68" s="2">
        <f t="shared" si="51"/>
        <v>8.688831052710854E-08</v>
      </c>
      <c r="CP68" s="2">
        <f t="shared" si="51"/>
        <v>8.56688781823606E-08</v>
      </c>
      <c r="CQ68" s="2">
        <f t="shared" si="51"/>
        <v>8.447516124968609E-08</v>
      </c>
      <c r="CR68" s="2">
        <f t="shared" si="51"/>
        <v>8.330643957681125E-08</v>
      </c>
      <c r="CS68" s="2">
        <f t="shared" si="51"/>
        <v>8.216201808662805E-08</v>
      </c>
      <c r="CT68" s="2">
        <f t="shared" si="51"/>
        <v>8.10412257355194E-08</v>
      </c>
      <c r="CU68" s="2">
        <f t="shared" si="51"/>
        <v>7.99434145218707E-08</v>
      </c>
      <c r="CV68" s="2">
        <f t="shared" si="51"/>
        <v>7.886795854202014E-08</v>
      </c>
      <c r="CW68" s="2">
        <f t="shared" si="51"/>
        <v>7.781425309106983E-08</v>
      </c>
      <c r="CX68" s="2">
        <f t="shared" si="51"/>
        <v>7.678171380613586E-08</v>
      </c>
      <c r="CY68" s="2">
        <f t="shared" si="51"/>
        <v>7.57697758497614E-08</v>
      </c>
    </row>
    <row r="69" spans="1:103" s="4" customFormat="1" ht="15">
      <c r="A69" s="4" t="s">
        <v>44</v>
      </c>
      <c r="B69" s="4">
        <v>0</v>
      </c>
      <c r="C69" s="4">
        <v>0</v>
      </c>
      <c r="D69" s="4">
        <f>IF(C69+C68&gt;=0,C69+C68,#VALUE!)</f>
        <v>6.888608132503643E-07</v>
      </c>
      <c r="E69" s="4">
        <f aca="true" t="shared" si="52" ref="E69:BP69">IF(D69+D68&gt;=0,D69+D68,#VALUE!)</f>
        <v>1.3503882505204867E-06</v>
      </c>
      <c r="F69" s="4">
        <f t="shared" si="52"/>
        <v>1.986189802675249E-06</v>
      </c>
      <c r="G69" s="4">
        <f t="shared" si="52"/>
        <v>2.597748748750612E-06</v>
      </c>
      <c r="H69" s="4">
        <f t="shared" si="52"/>
        <v>3.1864359685739403E-06</v>
      </c>
      <c r="I69" s="4">
        <f t="shared" si="52"/>
        <v>3.753520428602755E-06</v>
      </c>
      <c r="J69" s="4">
        <f t="shared" si="52"/>
        <v>4.30017851206441E-06</v>
      </c>
      <c r="K69" s="4">
        <f t="shared" si="52"/>
        <v>4.8275023396718725E-06</v>
      </c>
      <c r="L69" s="4">
        <f t="shared" si="52"/>
        <v>5.3365072063653445E-06</v>
      </c>
      <c r="M69" s="4">
        <f t="shared" si="52"/>
        <v>5.828138241987054E-06</v>
      </c>
      <c r="N69" s="4">
        <f t="shared" si="52"/>
        <v>6.303276388971184E-06</v>
      </c>
      <c r="O69" s="4">
        <f t="shared" si="52"/>
        <v>6.76274377756215E-06</v>
      </c>
      <c r="P69" s="4">
        <f t="shared" si="52"/>
        <v>7.2073085683864674E-06</v>
      </c>
      <c r="Q69" s="4">
        <f t="shared" si="52"/>
        <v>7.637689323088203E-06</v>
      </c>
      <c r="R69" s="4">
        <f t="shared" si="52"/>
        <v>8.054558955942088E-06</v>
      </c>
      <c r="S69" s="4">
        <f t="shared" si="52"/>
        <v>8.458548312672687E-06</v>
      </c>
      <c r="T69" s="4">
        <f t="shared" si="52"/>
        <v>8.850249416959391E-06</v>
      </c>
      <c r="U69" s="4">
        <f t="shared" si="52"/>
        <v>9.230218420151499E-06</v>
      </c>
      <c r="V69" s="4">
        <f t="shared" si="52"/>
        <v>9.598978285435384E-06</v>
      </c>
      <c r="W69" s="4">
        <f t="shared" si="52"/>
        <v>9.95702123398649E-06</v>
      </c>
      <c r="X69" s="4">
        <f t="shared" si="52"/>
        <v>1.0304810977418529E-05</v>
      </c>
      <c r="Y69" s="4">
        <f t="shared" si="52"/>
        <v>1.0642784758040188E-05</v>
      </c>
      <c r="Z69" s="4">
        <f t="shared" si="52"/>
        <v>1.0971355215986232E-05</v>
      </c>
      <c r="AA69" s="4">
        <f t="shared" si="52"/>
        <v>1.1290912100154809E-05</v>
      </c>
      <c r="AB69" s="4">
        <f t="shared" si="52"/>
        <v>1.1601823838013348E-05</v>
      </c>
      <c r="AC69" s="4">
        <f t="shared" si="52"/>
        <v>1.190443897769531E-05</v>
      </c>
      <c r="AD69" s="4">
        <f t="shared" si="52"/>
        <v>1.2199087514368488E-05</v>
      </c>
      <c r="AE69" s="4">
        <f t="shared" si="52"/>
        <v>1.2486082111586074E-05</v>
      </c>
      <c r="AF69" s="4">
        <f t="shared" si="52"/>
        <v>1.2765719227211735E-05</v>
      </c>
      <c r="AG69" s="4">
        <f t="shared" si="52"/>
        <v>1.3038280152520304E-05</v>
      </c>
      <c r="AH69" s="4">
        <f t="shared" si="52"/>
        <v>1.3304031972199453E-05</v>
      </c>
      <c r="AI69" s="4">
        <f t="shared" si="52"/>
        <v>1.3563228452200923E-05</v>
      </c>
      <c r="AJ69" s="4">
        <f t="shared" si="52"/>
        <v>1.381611086169988E-05</v>
      </c>
      <c r="AK69" s="4">
        <f t="shared" si="52"/>
        <v>1.4062908734807229E-05</v>
      </c>
      <c r="AL69" s="4">
        <f t="shared" si="52"/>
        <v>1.4303840577132976E-05</v>
      </c>
      <c r="AM69" s="4">
        <f t="shared" si="52"/>
        <v>1.4539114521810879E-05</v>
      </c>
      <c r="AN69" s="4">
        <f t="shared" si="52"/>
        <v>1.4768928939158775E-05</v>
      </c>
      <c r="AO69" s="4">
        <f t="shared" si="52"/>
        <v>1.499347300375898E-05</v>
      </c>
      <c r="AP69" s="4">
        <f t="shared" si="52"/>
        <v>1.5212927222393723E-05</v>
      </c>
      <c r="AQ69" s="4">
        <f t="shared" si="52"/>
        <v>1.5427463925957068E-05</v>
      </c>
      <c r="AR69" s="4">
        <f t="shared" si="52"/>
        <v>1.5637247728183158E-05</v>
      </c>
      <c r="AS69" s="4">
        <f t="shared" si="52"/>
        <v>1.5842435953777268E-05</v>
      </c>
      <c r="AT69" s="4">
        <f t="shared" si="52"/>
        <v>1.6043179038307975E-05</v>
      </c>
      <c r="AU69" s="4">
        <f t="shared" si="52"/>
        <v>1.6239620902013054E-05</v>
      </c>
      <c r="AV69" s="4">
        <f t="shared" si="52"/>
        <v>1.6431899299485898E-05</v>
      </c>
      <c r="AW69" s="4">
        <f t="shared" si="52"/>
        <v>1.662014614704147E-05</v>
      </c>
      <c r="AX69" s="4">
        <f t="shared" si="52"/>
        <v>1.680448782940876E-05</v>
      </c>
      <c r="AY69" s="4">
        <f t="shared" si="52"/>
        <v>1.6985045487259217E-05</v>
      </c>
      <c r="AZ69" s="4">
        <f t="shared" si="52"/>
        <v>1.7161935286955736E-05</v>
      </c>
      <c r="BA69" s="4">
        <f t="shared" si="52"/>
        <v>1.733526867379354E-05</v>
      </c>
      <c r="BB69" s="4">
        <f t="shared" si="52"/>
        <v>1.7505152609901285E-05</v>
      </c>
      <c r="BC69" s="4">
        <f t="shared" si="52"/>
        <v>1.767168979787708E-05</v>
      </c>
      <c r="BD69" s="4">
        <f t="shared" si="52"/>
        <v>1.783497889114882E-05</v>
      </c>
      <c r="BE69" s="4">
        <f t="shared" si="52"/>
        <v>1.799511469197046E-05</v>
      </c>
      <c r="BF69" s="4">
        <f t="shared" si="52"/>
        <v>1.815218833789494E-05</v>
      </c>
      <c r="BG69" s="4">
        <f t="shared" si="52"/>
        <v>1.8306287477499705E-05</v>
      </c>
      <c r="BH69" s="4">
        <f t="shared" si="52"/>
        <v>1.845749643608154E-05</v>
      </c>
      <c r="BI69" s="4">
        <f t="shared" si="52"/>
        <v>1.860589637198326E-05</v>
      </c>
      <c r="BJ69" s="4">
        <f t="shared" si="52"/>
        <v>1.875156542416522E-05</v>
      </c>
      <c r="BK69" s="4">
        <f t="shared" si="52"/>
        <v>1.8894578851589117E-05</v>
      </c>
      <c r="BL69" s="4">
        <f t="shared" si="52"/>
        <v>1.9035009164939915E-05</v>
      </c>
      <c r="BM69" s="4">
        <f t="shared" si="52"/>
        <v>1.9172926251173345E-05</v>
      </c>
      <c r="BN69" s="4">
        <f t="shared" si="52"/>
        <v>1.9308397491341368E-05</v>
      </c>
      <c r="BO69" s="4">
        <f t="shared" si="52"/>
        <v>1.944148787211561E-05</v>
      </c>
      <c r="BP69" s="4">
        <f t="shared" si="52"/>
        <v>1.9572260091398978E-05</v>
      </c>
      <c r="BQ69" s="4">
        <f aca="true" t="shared" si="53" ref="BQ69:CY69">IF(BP69+BP68&gt;=0,BP69+BP68,#VALUE!)</f>
        <v>1.9700774658388344E-05</v>
      </c>
      <c r="BR69" s="4">
        <f t="shared" si="53"/>
        <v>1.982708998842585E-05</v>
      </c>
      <c r="BS69" s="4">
        <f t="shared" si="53"/>
        <v>1.995126249295315E-05</v>
      </c>
      <c r="BT69" s="4">
        <f t="shared" si="53"/>
        <v>2.007334666486138E-05</v>
      </c>
      <c r="BU69" s="4">
        <f t="shared" si="53"/>
        <v>2.0193395159509763E-05</v>
      </c>
      <c r="BV69" s="4">
        <f t="shared" si="53"/>
        <v>2.031145887166749E-05</v>
      </c>
      <c r="BW69" s="4">
        <f t="shared" si="53"/>
        <v>2.0427587008616417E-05</v>
      </c>
      <c r="BX69" s="4">
        <f t="shared" si="53"/>
        <v>2.0541827159636536E-05</v>
      </c>
      <c r="BY69" s="4">
        <f t="shared" si="53"/>
        <v>2.0654225362081504E-05</v>
      </c>
      <c r="BZ69" s="4">
        <f t="shared" si="53"/>
        <v>2.076482616423814E-05</v>
      </c>
      <c r="CA69" s="4">
        <f t="shared" si="53"/>
        <v>2.0873672685151205E-05</v>
      </c>
      <c r="CB69" s="4">
        <f t="shared" si="53"/>
        <v>2.098080667158324E-05</v>
      </c>
      <c r="CC69" s="4">
        <f t="shared" si="53"/>
        <v>2.1086268552268406E-05</v>
      </c>
      <c r="CD69" s="4">
        <f t="shared" si="53"/>
        <v>2.1190097489609317E-05</v>
      </c>
      <c r="CE69" s="4">
        <f t="shared" si="53"/>
        <v>2.129233142895648E-05</v>
      </c>
      <c r="CF69" s="4">
        <f t="shared" si="53"/>
        <v>2.139300714560138E-05</v>
      </c>
      <c r="CG69" s="4">
        <f t="shared" si="53"/>
        <v>2.1492160289606136E-05</v>
      </c>
      <c r="CH69" s="4">
        <f t="shared" si="53"/>
        <v>2.1589825428585115E-05</v>
      </c>
      <c r="CI69" s="4">
        <f t="shared" si="53"/>
        <v>2.168603608854704E-05</v>
      </c>
      <c r="CJ69" s="4">
        <f t="shared" si="53"/>
        <v>2.1780824792899416E-05</v>
      </c>
      <c r="CK69" s="4">
        <f t="shared" si="53"/>
        <v>2.1874223099711188E-05</v>
      </c>
      <c r="CL69" s="4">
        <f t="shared" si="53"/>
        <v>2.1966261637323765E-05</v>
      </c>
      <c r="CM69" s="4">
        <f t="shared" si="53"/>
        <v>2.2056970138395274E-05</v>
      </c>
      <c r="CN69" s="4">
        <f t="shared" si="53"/>
        <v>2.214637747245798E-05</v>
      </c>
      <c r="CO69" s="4">
        <f t="shared" si="53"/>
        <v>2.2234511677064137E-05</v>
      </c>
      <c r="CP69" s="4">
        <f t="shared" si="53"/>
        <v>2.2321399987591245E-05</v>
      </c>
      <c r="CQ69" s="4">
        <f t="shared" si="53"/>
        <v>2.2407068865773606E-05</v>
      </c>
      <c r="CR69" s="4">
        <f t="shared" si="53"/>
        <v>2.2491544027023292E-05</v>
      </c>
      <c r="CS69" s="4">
        <f t="shared" si="53"/>
        <v>2.2574850466600103E-05</v>
      </c>
      <c r="CT69" s="4">
        <f t="shared" si="53"/>
        <v>2.265701248468673E-05</v>
      </c>
      <c r="CU69" s="4">
        <f t="shared" si="53"/>
        <v>2.273805371042225E-05</v>
      </c>
      <c r="CV69" s="4">
        <f t="shared" si="53"/>
        <v>2.281799712494412E-05</v>
      </c>
      <c r="CW69" s="4">
        <f t="shared" si="53"/>
        <v>2.289686508348614E-05</v>
      </c>
      <c r="CX69" s="4">
        <f t="shared" si="53"/>
        <v>2.297467933657721E-05</v>
      </c>
      <c r="CY69" s="4">
        <f t="shared" si="53"/>
        <v>2.3051461050383347E-05</v>
      </c>
    </row>
    <row r="71" spans="1:103" ht="12.75">
      <c r="A71" t="s">
        <v>47</v>
      </c>
      <c r="B71" s="9">
        <f>(B$61+B$65+2*B$67)/B$72</f>
        <v>0.4444444444444445</v>
      </c>
      <c r="C71" s="9">
        <f>(C$61+C$65+2*C$67)/C$72</f>
        <v>0.4444444444444445</v>
      </c>
      <c r="D71" s="9">
        <f aca="true" t="shared" si="54" ref="D71:BO71">(D$61+D$65+2*D$67)/D$72</f>
        <v>0.4534151582421095</v>
      </c>
      <c r="E71" s="9">
        <f t="shared" si="54"/>
        <v>0.4620310089234148</v>
      </c>
      <c r="F71" s="9">
        <f t="shared" si="54"/>
        <v>0.47031284330950685</v>
      </c>
      <c r="G71" s="9">
        <f t="shared" si="54"/>
        <v>0.4782798982974589</v>
      </c>
      <c r="H71" s="9">
        <f t="shared" si="54"/>
        <v>0.4859499539098361</v>
      </c>
      <c r="I71" s="9">
        <f t="shared" si="54"/>
        <v>0.4933394691582413</v>
      </c>
      <c r="J71" s="9">
        <f t="shared" si="54"/>
        <v>0.5004637029364776</v>
      </c>
      <c r="K71" s="9">
        <f t="shared" si="54"/>
        <v>0.5073368218377392</v>
      </c>
      <c r="L71" s="9">
        <f t="shared" si="54"/>
        <v>0.5139719965205762</v>
      </c>
      <c r="M71" s="9">
        <f t="shared" si="54"/>
        <v>0.5203814880212135</v>
      </c>
      <c r="N71" s="9">
        <f t="shared" si="54"/>
        <v>0.5265767252178207</v>
      </c>
      <c r="O71" s="9">
        <f t="shared" si="54"/>
        <v>0.5325683744895683</v>
      </c>
      <c r="P71" s="9">
        <f t="shared" si="54"/>
        <v>0.5383664024748904</v>
      </c>
      <c r="Q71" s="9">
        <f t="shared" si="54"/>
        <v>0.5439801327153293</v>
      </c>
      <c r="R71" s="9">
        <f t="shared" si="54"/>
        <v>0.5494182968703707</v>
      </c>
      <c r="S71" s="9">
        <f t="shared" si="54"/>
        <v>0.5546890811020946</v>
      </c>
      <c r="T71" s="9">
        <f t="shared" si="54"/>
        <v>0.5598001681540139</v>
      </c>
      <c r="U71" s="9">
        <f t="shared" si="54"/>
        <v>0.5647587755842857</v>
      </c>
      <c r="V71" s="9">
        <f t="shared" si="54"/>
        <v>0.5695716905580237</v>
      </c>
      <c r="W71" s="9">
        <f t="shared" si="54"/>
        <v>0.5742453015553924</v>
      </c>
      <c r="X71" s="9">
        <f t="shared" si="54"/>
        <v>0.5787856273104512</v>
      </c>
      <c r="Y71" s="9">
        <f t="shared" si="54"/>
        <v>0.5831983432594265</v>
      </c>
      <c r="Z71" s="9">
        <f t="shared" si="54"/>
        <v>0.5874888057454337</v>
      </c>
      <c r="AA71" s="9">
        <f t="shared" si="54"/>
        <v>0.5916620741990207</v>
      </c>
      <c r="AB71" s="9">
        <f t="shared" si="54"/>
        <v>0.5957229314896851</v>
      </c>
      <c r="AC71" s="9">
        <f t="shared" si="54"/>
        <v>0.5996759026222706</v>
      </c>
      <c r="AD71" s="9">
        <f t="shared" si="54"/>
        <v>0.6035252719334777</v>
      </c>
      <c r="AE71" s="9">
        <f t="shared" si="54"/>
        <v>0.607275098927275</v>
      </c>
      <c r="AF71" s="9">
        <f t="shared" si="54"/>
        <v>0.610929232873489</v>
      </c>
      <c r="AG71" s="9">
        <f t="shared" si="54"/>
        <v>0.61449132628103</v>
      </c>
      <c r="AH71" s="9">
        <f t="shared" si="54"/>
        <v>0.617964847345862</v>
      </c>
      <c r="AI71" s="9">
        <f t="shared" si="54"/>
        <v>0.6213530914637558</v>
      </c>
      <c r="AJ71" s="9">
        <f t="shared" si="54"/>
        <v>0.6246591918889296</v>
      </c>
      <c r="AK71" s="9">
        <f t="shared" si="54"/>
        <v>0.6278861296117273</v>
      </c>
      <c r="AL71" s="9">
        <f t="shared" si="54"/>
        <v>0.6310367425214027</v>
      </c>
      <c r="AM71" s="9">
        <f t="shared" si="54"/>
        <v>0.634113733913755</v>
      </c>
      <c r="AN71" s="9">
        <f t="shared" si="54"/>
        <v>0.6371196803977145</v>
      </c>
      <c r="AO71" s="9">
        <f t="shared" si="54"/>
        <v>0.6400570392499249</v>
      </c>
      <c r="AP71" s="9">
        <f t="shared" si="54"/>
        <v>0.6429281552618423</v>
      </c>
      <c r="AQ71" s="9">
        <f t="shared" si="54"/>
        <v>0.6457352671198016</v>
      </c>
      <c r="AR71" s="9">
        <f t="shared" si="54"/>
        <v>0.6484805133548655</v>
      </c>
      <c r="AS71" s="9">
        <f t="shared" si="54"/>
        <v>0.6511659378959691</v>
      </c>
      <c r="AT71" s="9">
        <f t="shared" si="54"/>
        <v>0.6537934952569385</v>
      </c>
      <c r="AU71" s="9">
        <f t="shared" si="54"/>
        <v>0.6563650553852765</v>
      </c>
      <c r="AV71" s="9">
        <f t="shared" si="54"/>
        <v>0.6588824081982121</v>
      </c>
      <c r="AW71" s="9">
        <f t="shared" si="54"/>
        <v>0.6613472678293353</v>
      </c>
      <c r="AX71" s="9">
        <f t="shared" si="54"/>
        <v>0.6637612766071608</v>
      </c>
      <c r="AY71" s="9">
        <f t="shared" si="54"/>
        <v>0.6661260087851932</v>
      </c>
      <c r="AZ71" s="9">
        <f t="shared" si="54"/>
        <v>0.668442974041438</v>
      </c>
      <c r="BA71" s="9">
        <f t="shared" si="54"/>
        <v>0.6707136207638417</v>
      </c>
      <c r="BB71" s="9">
        <f t="shared" si="54"/>
        <v>0.6729393391368053</v>
      </c>
      <c r="BC71" s="9">
        <f t="shared" si="54"/>
        <v>0.6751214640427043</v>
      </c>
      <c r="BD71" s="9">
        <f t="shared" si="54"/>
        <v>0.6772612777912425</v>
      </c>
      <c r="BE71" s="9">
        <f t="shared" si="54"/>
        <v>0.6793600126884551</v>
      </c>
      <c r="BF71" s="9">
        <f t="shared" si="54"/>
        <v>0.6814188534562666</v>
      </c>
      <c r="BG71" s="9">
        <f t="shared" si="54"/>
        <v>0.683438939512656</v>
      </c>
      <c r="BH71" s="9">
        <f t="shared" si="54"/>
        <v>0.6854213671217292</v>
      </c>
      <c r="BI71" s="9">
        <f t="shared" si="54"/>
        <v>0.6873671914222836</v>
      </c>
      <c r="BJ71" s="9">
        <f t="shared" si="54"/>
        <v>0.6892774283428155</v>
      </c>
      <c r="BK71" s="9">
        <f t="shared" si="54"/>
        <v>0.691153056410325</v>
      </c>
      <c r="BL71" s="9">
        <f t="shared" si="54"/>
        <v>0.69299501845974</v>
      </c>
      <c r="BM71" s="9">
        <f t="shared" si="54"/>
        <v>0.6948042232502787</v>
      </c>
      <c r="BN71" s="9">
        <f t="shared" si="54"/>
        <v>0.696581546994614</v>
      </c>
      <c r="BO71" s="9">
        <f t="shared" si="54"/>
        <v>0.6983278348062913</v>
      </c>
      <c r="BP71" s="9">
        <f aca="true" t="shared" si="55" ref="BP71:CY71">(BP$61+BP$65+2*BP$67)/BP$72</f>
        <v>0.7000439020704539</v>
      </c>
      <c r="BQ71" s="9">
        <f t="shared" si="55"/>
        <v>0.7017305357425869</v>
      </c>
      <c r="BR71" s="9">
        <f t="shared" si="55"/>
        <v>0.7033884955796537</v>
      </c>
      <c r="BS71" s="9">
        <f t="shared" si="55"/>
        <v>0.7050185153077015</v>
      </c>
      <c r="BT71" s="9">
        <f t="shared" si="55"/>
        <v>0.7066213037297351</v>
      </c>
      <c r="BU71" s="9">
        <f t="shared" si="55"/>
        <v>0.7081975457773955</v>
      </c>
      <c r="BV71" s="9">
        <f t="shared" si="55"/>
        <v>0.7097479035097471</v>
      </c>
      <c r="BW71" s="9">
        <f t="shared" si="55"/>
        <v>0.7112730170622543</v>
      </c>
      <c r="BX71" s="9">
        <f t="shared" si="55"/>
        <v>0.7127735055488259</v>
      </c>
      <c r="BY71" s="9">
        <f t="shared" si="55"/>
        <v>0.7142499679196153</v>
      </c>
      <c r="BZ71" s="9">
        <f t="shared" si="55"/>
        <v>0.7157029837770921</v>
      </c>
      <c r="CA71" s="9">
        <f t="shared" si="55"/>
        <v>0.7171331141527368</v>
      </c>
      <c r="CB71" s="9">
        <f t="shared" si="55"/>
        <v>0.7185409022465606</v>
      </c>
      <c r="CC71" s="9">
        <f t="shared" si="55"/>
        <v>0.7199268741315108</v>
      </c>
      <c r="CD71" s="9">
        <f t="shared" si="55"/>
        <v>0.7212915394246967</v>
      </c>
      <c r="CE71" s="9">
        <f t="shared" si="55"/>
        <v>0.7226353919272451</v>
      </c>
      <c r="CF71" s="9">
        <f t="shared" si="55"/>
        <v>0.7239589102344854</v>
      </c>
      <c r="CG71" s="9">
        <f t="shared" si="55"/>
        <v>0.72526255831806</v>
      </c>
      <c r="CH71" s="9">
        <f t="shared" si="55"/>
        <v>0.7265467860814546</v>
      </c>
      <c r="CI71" s="9">
        <f t="shared" si="55"/>
        <v>0.7278120298903596</v>
      </c>
      <c r="CJ71" s="9">
        <f t="shared" si="55"/>
        <v>0.7290587130791804</v>
      </c>
      <c r="CK71" s="9">
        <f t="shared" si="55"/>
        <v>0.7302872464349421</v>
      </c>
      <c r="CL71" s="9">
        <f t="shared" si="55"/>
        <v>0.7314980286597589</v>
      </c>
      <c r="CM71" s="9">
        <f t="shared" si="55"/>
        <v>0.7326914468129676</v>
      </c>
      <c r="CN71" s="9">
        <f t="shared" si="55"/>
        <v>0.7338678767339627</v>
      </c>
      <c r="CO71" s="9">
        <f t="shared" si="55"/>
        <v>0.7350276834467108</v>
      </c>
      <c r="CP71" s="9">
        <f t="shared" si="55"/>
        <v>0.7361712215468622</v>
      </c>
      <c r="CQ71" s="9">
        <f t="shared" si="55"/>
        <v>0.7372988355723326</v>
      </c>
      <c r="CR71" s="9">
        <f t="shared" si="55"/>
        <v>0.7384108603581668</v>
      </c>
      <c r="CS71" s="9">
        <f t="shared" si="55"/>
        <v>0.7395076213764651</v>
      </c>
      <c r="CT71" s="9">
        <f t="shared" si="55"/>
        <v>0.7405894350620946</v>
      </c>
      <c r="CU71" s="9">
        <f t="shared" si="55"/>
        <v>0.7416566091248815</v>
      </c>
      <c r="CV71" s="9">
        <f t="shared" si="55"/>
        <v>0.7427094428489289</v>
      </c>
      <c r="CW71" s="9">
        <f t="shared" si="55"/>
        <v>0.7437482273796813</v>
      </c>
      <c r="CX71" s="9">
        <f t="shared" si="55"/>
        <v>0.7447732459993137</v>
      </c>
      <c r="CY71" s="9">
        <f t="shared" si="55"/>
        <v>0.7457847743910002</v>
      </c>
    </row>
    <row r="72" spans="1:103" ht="12.75">
      <c r="A72" t="s">
        <v>24</v>
      </c>
      <c r="B72" s="2">
        <f>B$49+B$57+B$59+B$61+B$63+B$65+2*B$67</f>
        <v>2.5701985478378206E-05</v>
      </c>
      <c r="C72" s="2">
        <f aca="true" t="shared" si="56" ref="C72:BN72">C$49+C$57+C$59+C$61+C$63+C$65+2*C$67</f>
        <v>2.5701985478378206E-05</v>
      </c>
      <c r="D72" s="2">
        <f t="shared" si="56"/>
        <v>2.570198547837821E-05</v>
      </c>
      <c r="E72" s="2">
        <f t="shared" si="56"/>
        <v>2.5701985478378206E-05</v>
      </c>
      <c r="F72" s="2">
        <f t="shared" si="56"/>
        <v>2.5701985478378206E-05</v>
      </c>
      <c r="G72" s="2">
        <f t="shared" si="56"/>
        <v>2.5701985478378206E-05</v>
      </c>
      <c r="H72" s="2">
        <f t="shared" si="56"/>
        <v>2.5701985478378206E-05</v>
      </c>
      <c r="I72" s="2">
        <f t="shared" si="56"/>
        <v>2.570198547837821E-05</v>
      </c>
      <c r="J72" s="2">
        <f t="shared" si="56"/>
        <v>2.5701985478378206E-05</v>
      </c>
      <c r="K72" s="2">
        <f t="shared" si="56"/>
        <v>2.5701985478378206E-05</v>
      </c>
      <c r="L72" s="2">
        <f t="shared" si="56"/>
        <v>2.570198547837821E-05</v>
      </c>
      <c r="M72" s="2">
        <f t="shared" si="56"/>
        <v>2.570198547837821E-05</v>
      </c>
      <c r="N72" s="2">
        <f t="shared" si="56"/>
        <v>2.570198547837821E-05</v>
      </c>
      <c r="O72" s="2">
        <f t="shared" si="56"/>
        <v>2.5701985478378206E-05</v>
      </c>
      <c r="P72" s="2">
        <f t="shared" si="56"/>
        <v>2.5701985478378206E-05</v>
      </c>
      <c r="Q72" s="2">
        <f t="shared" si="56"/>
        <v>2.5701985478378206E-05</v>
      </c>
      <c r="R72" s="2">
        <f t="shared" si="56"/>
        <v>2.5701985478378206E-05</v>
      </c>
      <c r="S72" s="2">
        <f t="shared" si="56"/>
        <v>2.5701985478378206E-05</v>
      </c>
      <c r="T72" s="2">
        <f t="shared" si="56"/>
        <v>2.5701985478378206E-05</v>
      </c>
      <c r="U72" s="2">
        <f t="shared" si="56"/>
        <v>2.5701985478378206E-05</v>
      </c>
      <c r="V72" s="2">
        <f t="shared" si="56"/>
        <v>2.5701985478378206E-05</v>
      </c>
      <c r="W72" s="2">
        <f t="shared" si="56"/>
        <v>2.5701985478378206E-05</v>
      </c>
      <c r="X72" s="2">
        <f t="shared" si="56"/>
        <v>2.5701985478378206E-05</v>
      </c>
      <c r="Y72" s="2">
        <f t="shared" si="56"/>
        <v>2.5701985478378206E-05</v>
      </c>
      <c r="Z72" s="2">
        <f t="shared" si="56"/>
        <v>2.5701985478378206E-05</v>
      </c>
      <c r="AA72" s="2">
        <f t="shared" si="56"/>
        <v>2.5701985478378206E-05</v>
      </c>
      <c r="AB72" s="2">
        <f t="shared" si="56"/>
        <v>2.5701985478378206E-05</v>
      </c>
      <c r="AC72" s="2">
        <f t="shared" si="56"/>
        <v>2.57019854783782E-05</v>
      </c>
      <c r="AD72" s="2">
        <f t="shared" si="56"/>
        <v>2.5701985478378203E-05</v>
      </c>
      <c r="AE72" s="2">
        <f t="shared" si="56"/>
        <v>2.5701985478378203E-05</v>
      </c>
      <c r="AF72" s="2">
        <f t="shared" si="56"/>
        <v>2.5701985478378206E-05</v>
      </c>
      <c r="AG72" s="2">
        <f t="shared" si="56"/>
        <v>2.5701985478378206E-05</v>
      </c>
      <c r="AH72" s="2">
        <f t="shared" si="56"/>
        <v>2.5701985478378203E-05</v>
      </c>
      <c r="AI72" s="2">
        <f t="shared" si="56"/>
        <v>2.5701985478378206E-05</v>
      </c>
      <c r="AJ72" s="2">
        <f t="shared" si="56"/>
        <v>2.5701985478378203E-05</v>
      </c>
      <c r="AK72" s="2">
        <f t="shared" si="56"/>
        <v>2.5701985478378206E-05</v>
      </c>
      <c r="AL72" s="2">
        <f t="shared" si="56"/>
        <v>2.5701985478378206E-05</v>
      </c>
      <c r="AM72" s="2">
        <f t="shared" si="56"/>
        <v>2.5701985478378206E-05</v>
      </c>
      <c r="AN72" s="2">
        <f t="shared" si="56"/>
        <v>2.5701985478378206E-05</v>
      </c>
      <c r="AO72" s="2">
        <f t="shared" si="56"/>
        <v>2.5701985478378206E-05</v>
      </c>
      <c r="AP72" s="2">
        <f t="shared" si="56"/>
        <v>2.57019854783782E-05</v>
      </c>
      <c r="AQ72" s="2">
        <f t="shared" si="56"/>
        <v>2.5701985478378206E-05</v>
      </c>
      <c r="AR72" s="2">
        <f t="shared" si="56"/>
        <v>2.57019854783782E-05</v>
      </c>
      <c r="AS72" s="2">
        <f t="shared" si="56"/>
        <v>2.5701985478378203E-05</v>
      </c>
      <c r="AT72" s="2">
        <f t="shared" si="56"/>
        <v>2.5701985478378203E-05</v>
      </c>
      <c r="AU72" s="2">
        <f t="shared" si="56"/>
        <v>2.57019854783782E-05</v>
      </c>
      <c r="AV72" s="2">
        <f t="shared" si="56"/>
        <v>2.57019854783782E-05</v>
      </c>
      <c r="AW72" s="2">
        <f t="shared" si="56"/>
        <v>2.57019854783782E-05</v>
      </c>
      <c r="AX72" s="2">
        <f t="shared" si="56"/>
        <v>2.57019854783782E-05</v>
      </c>
      <c r="AY72" s="2">
        <f t="shared" si="56"/>
        <v>2.57019854783782E-05</v>
      </c>
      <c r="AZ72" s="2">
        <f t="shared" si="56"/>
        <v>2.57019854783782E-05</v>
      </c>
      <c r="BA72" s="2">
        <f t="shared" si="56"/>
        <v>2.5701985478378203E-05</v>
      </c>
      <c r="BB72" s="2">
        <f t="shared" si="56"/>
        <v>2.57019854783782E-05</v>
      </c>
      <c r="BC72" s="2">
        <f t="shared" si="56"/>
        <v>2.5701985478378203E-05</v>
      </c>
      <c r="BD72" s="2">
        <f t="shared" si="56"/>
        <v>2.5701985478378203E-05</v>
      </c>
      <c r="BE72" s="2">
        <f t="shared" si="56"/>
        <v>2.5701985478378206E-05</v>
      </c>
      <c r="BF72" s="2">
        <f t="shared" si="56"/>
        <v>2.5701985478378203E-05</v>
      </c>
      <c r="BG72" s="2">
        <f t="shared" si="56"/>
        <v>2.5701985478378203E-05</v>
      </c>
      <c r="BH72" s="2">
        <f t="shared" si="56"/>
        <v>2.57019854783782E-05</v>
      </c>
      <c r="BI72" s="2">
        <f t="shared" si="56"/>
        <v>2.5701985478378203E-05</v>
      </c>
      <c r="BJ72" s="2">
        <f t="shared" si="56"/>
        <v>2.5701985478378203E-05</v>
      </c>
      <c r="BK72" s="2">
        <f t="shared" si="56"/>
        <v>2.5701985478378203E-05</v>
      </c>
      <c r="BL72" s="2">
        <f t="shared" si="56"/>
        <v>2.5701985478378206E-05</v>
      </c>
      <c r="BM72" s="2">
        <f t="shared" si="56"/>
        <v>2.5701985478378203E-05</v>
      </c>
      <c r="BN72" s="2">
        <f t="shared" si="56"/>
        <v>2.57019854783782E-05</v>
      </c>
      <c r="BO72" s="2">
        <f aca="true" t="shared" si="57" ref="BO72:CY72">BO$49+BO$57+BO$59+BO$61+BO$63+BO$65+2*BO$67</f>
        <v>2.57019854783782E-05</v>
      </c>
      <c r="BP72" s="2">
        <f t="shared" si="57"/>
        <v>2.5701985478378206E-05</v>
      </c>
      <c r="BQ72" s="2">
        <f t="shared" si="57"/>
        <v>2.5701985478378206E-05</v>
      </c>
      <c r="BR72" s="2">
        <f t="shared" si="57"/>
        <v>2.5701985478378206E-05</v>
      </c>
      <c r="BS72" s="2">
        <f t="shared" si="57"/>
        <v>2.5701985478378203E-05</v>
      </c>
      <c r="BT72" s="2">
        <f t="shared" si="57"/>
        <v>2.5701985478378206E-05</v>
      </c>
      <c r="BU72" s="2">
        <f t="shared" si="57"/>
        <v>2.5701985478378206E-05</v>
      </c>
      <c r="BV72" s="2">
        <f t="shared" si="57"/>
        <v>2.5701985478378203E-05</v>
      </c>
      <c r="BW72" s="2">
        <f t="shared" si="57"/>
        <v>2.5701985478378206E-05</v>
      </c>
      <c r="BX72" s="2">
        <f t="shared" si="57"/>
        <v>2.5701985478378206E-05</v>
      </c>
      <c r="BY72" s="2">
        <f t="shared" si="57"/>
        <v>2.5701985478378206E-05</v>
      </c>
      <c r="BZ72" s="2">
        <f t="shared" si="57"/>
        <v>2.5701985478378206E-05</v>
      </c>
      <c r="CA72" s="2">
        <f t="shared" si="57"/>
        <v>2.5701985478378206E-05</v>
      </c>
      <c r="CB72" s="2">
        <f t="shared" si="57"/>
        <v>2.5701985478378206E-05</v>
      </c>
      <c r="CC72" s="2">
        <f t="shared" si="57"/>
        <v>2.5701985478378206E-05</v>
      </c>
      <c r="CD72" s="2">
        <f t="shared" si="57"/>
        <v>2.5701985478378206E-05</v>
      </c>
      <c r="CE72" s="2">
        <f t="shared" si="57"/>
        <v>2.5701985478378203E-05</v>
      </c>
      <c r="CF72" s="2">
        <f t="shared" si="57"/>
        <v>2.5701985478378206E-05</v>
      </c>
      <c r="CG72" s="2">
        <f t="shared" si="57"/>
        <v>2.5701985478378206E-05</v>
      </c>
      <c r="CH72" s="2">
        <f t="shared" si="57"/>
        <v>2.5701985478378203E-05</v>
      </c>
      <c r="CI72" s="2">
        <f t="shared" si="57"/>
        <v>2.5701985478378206E-05</v>
      </c>
      <c r="CJ72" s="2">
        <f t="shared" si="57"/>
        <v>2.5701985478378206E-05</v>
      </c>
      <c r="CK72" s="2">
        <f t="shared" si="57"/>
        <v>2.5701985478378206E-05</v>
      </c>
      <c r="CL72" s="2">
        <f t="shared" si="57"/>
        <v>2.5701985478378206E-05</v>
      </c>
      <c r="CM72" s="2">
        <f t="shared" si="57"/>
        <v>2.5701985478378206E-05</v>
      </c>
      <c r="CN72" s="2">
        <f t="shared" si="57"/>
        <v>2.5701985478378206E-05</v>
      </c>
      <c r="CO72" s="2">
        <f t="shared" si="57"/>
        <v>2.5701985478378206E-05</v>
      </c>
      <c r="CP72" s="2">
        <f t="shared" si="57"/>
        <v>2.5701985478378206E-05</v>
      </c>
      <c r="CQ72" s="2">
        <f t="shared" si="57"/>
        <v>2.5701985478378206E-05</v>
      </c>
      <c r="CR72" s="2">
        <f t="shared" si="57"/>
        <v>2.5701985478378206E-05</v>
      </c>
      <c r="CS72" s="2">
        <f t="shared" si="57"/>
        <v>2.5701985478378206E-05</v>
      </c>
      <c r="CT72" s="2">
        <f t="shared" si="57"/>
        <v>2.5701985478378206E-05</v>
      </c>
      <c r="CU72" s="2">
        <f t="shared" si="57"/>
        <v>2.5701985478378206E-05</v>
      </c>
      <c r="CV72" s="2">
        <f t="shared" si="57"/>
        <v>2.5701985478378206E-05</v>
      </c>
      <c r="CW72" s="2">
        <f t="shared" si="57"/>
        <v>2.5701985478378206E-05</v>
      </c>
      <c r="CX72" s="2">
        <f t="shared" si="57"/>
        <v>2.5701985478378206E-05</v>
      </c>
      <c r="CY72" s="2">
        <f t="shared" si="57"/>
        <v>2.570198547837821E-05</v>
      </c>
    </row>
    <row r="73" spans="1:103" ht="12.75">
      <c r="A73" t="s">
        <v>25</v>
      </c>
      <c r="B73" s="2">
        <f>B$51+B$57+2*B$59+3*B$61+B$69</f>
        <v>0.00011352823871134194</v>
      </c>
      <c r="C73" s="2">
        <f>C$51+C$57+2*C$59+3*C$61+C$69</f>
        <v>0.00011352823871134194</v>
      </c>
      <c r="D73" s="2">
        <f aca="true" t="shared" si="58" ref="D73:BO73">D$51+D$57+2*D$59+3*D$61+D$69</f>
        <v>0.00011352823871134194</v>
      </c>
      <c r="E73" s="2">
        <f t="shared" si="58"/>
        <v>0.00011352823871134194</v>
      </c>
      <c r="F73" s="2">
        <f t="shared" si="58"/>
        <v>0.00011352823871134193</v>
      </c>
      <c r="G73" s="2">
        <f t="shared" si="58"/>
        <v>0.00011352823871134194</v>
      </c>
      <c r="H73" s="2">
        <f t="shared" si="58"/>
        <v>0.00011352823871134194</v>
      </c>
      <c r="I73" s="2">
        <f t="shared" si="58"/>
        <v>0.00011352823871134194</v>
      </c>
      <c r="J73" s="2">
        <f t="shared" si="58"/>
        <v>0.00011352823871134194</v>
      </c>
      <c r="K73" s="2">
        <f t="shared" si="58"/>
        <v>0.00011352823871134194</v>
      </c>
      <c r="L73" s="2">
        <f t="shared" si="58"/>
        <v>0.00011352823871134194</v>
      </c>
      <c r="M73" s="2">
        <f t="shared" si="58"/>
        <v>0.00011352823871134194</v>
      </c>
      <c r="N73" s="2">
        <f t="shared" si="58"/>
        <v>0.00011352823871134194</v>
      </c>
      <c r="O73" s="2">
        <f t="shared" si="58"/>
        <v>0.00011352823871134194</v>
      </c>
      <c r="P73" s="2">
        <f t="shared" si="58"/>
        <v>0.00011352823871134194</v>
      </c>
      <c r="Q73" s="2">
        <f t="shared" si="58"/>
        <v>0.00011352823871134195</v>
      </c>
      <c r="R73" s="2">
        <f t="shared" si="58"/>
        <v>0.00011352823871134195</v>
      </c>
      <c r="S73" s="2">
        <f t="shared" si="58"/>
        <v>0.00011352823871134194</v>
      </c>
      <c r="T73" s="2">
        <f t="shared" si="58"/>
        <v>0.00011352823871134193</v>
      </c>
      <c r="U73" s="2">
        <f t="shared" si="58"/>
        <v>0.00011352823871134193</v>
      </c>
      <c r="V73" s="2">
        <f t="shared" si="58"/>
        <v>0.00011352823871134193</v>
      </c>
      <c r="W73" s="2">
        <f t="shared" si="58"/>
        <v>0.00011352823871134194</v>
      </c>
      <c r="X73" s="2">
        <f t="shared" si="58"/>
        <v>0.00011352823871134193</v>
      </c>
      <c r="Y73" s="2">
        <f t="shared" si="58"/>
        <v>0.00011352823871134193</v>
      </c>
      <c r="Z73" s="2">
        <f t="shared" si="58"/>
        <v>0.00011352823871134194</v>
      </c>
      <c r="AA73" s="2">
        <f t="shared" si="58"/>
        <v>0.00011352823871134191</v>
      </c>
      <c r="AB73" s="2">
        <f t="shared" si="58"/>
        <v>0.00011352823871134193</v>
      </c>
      <c r="AC73" s="2">
        <f t="shared" si="58"/>
        <v>0.00011352823871134194</v>
      </c>
      <c r="AD73" s="2">
        <f t="shared" si="58"/>
        <v>0.00011352823871134194</v>
      </c>
      <c r="AE73" s="2">
        <f t="shared" si="58"/>
        <v>0.00011352823871134194</v>
      </c>
      <c r="AF73" s="2">
        <f t="shared" si="58"/>
        <v>0.00011352823871134193</v>
      </c>
      <c r="AG73" s="2">
        <f t="shared" si="58"/>
        <v>0.00011352823871134194</v>
      </c>
      <c r="AH73" s="2">
        <f t="shared" si="58"/>
        <v>0.00011352823871134194</v>
      </c>
      <c r="AI73" s="2">
        <f t="shared" si="58"/>
        <v>0.00011352823871134193</v>
      </c>
      <c r="AJ73" s="2">
        <f t="shared" si="58"/>
        <v>0.00011352823871134193</v>
      </c>
      <c r="AK73" s="2">
        <f t="shared" si="58"/>
        <v>0.00011352823871134194</v>
      </c>
      <c r="AL73" s="2">
        <f t="shared" si="58"/>
        <v>0.00011352823871134195</v>
      </c>
      <c r="AM73" s="2">
        <f t="shared" si="58"/>
        <v>0.00011352823871134194</v>
      </c>
      <c r="AN73" s="2">
        <f t="shared" si="58"/>
        <v>0.00011352823871134193</v>
      </c>
      <c r="AO73" s="2">
        <f t="shared" si="58"/>
        <v>0.00011352823871134193</v>
      </c>
      <c r="AP73" s="2">
        <f t="shared" si="58"/>
        <v>0.00011352823871134193</v>
      </c>
      <c r="AQ73" s="2">
        <f t="shared" si="58"/>
        <v>0.00011352823871134193</v>
      </c>
      <c r="AR73" s="2">
        <f t="shared" si="58"/>
        <v>0.00011352823871134193</v>
      </c>
      <c r="AS73" s="2">
        <f t="shared" si="58"/>
        <v>0.00011352823871134193</v>
      </c>
      <c r="AT73" s="2">
        <f t="shared" si="58"/>
        <v>0.00011352823871134193</v>
      </c>
      <c r="AU73" s="2">
        <f t="shared" si="58"/>
        <v>0.00011352823871134191</v>
      </c>
      <c r="AV73" s="2">
        <f t="shared" si="58"/>
        <v>0.00011352823871134193</v>
      </c>
      <c r="AW73" s="2">
        <f t="shared" si="58"/>
        <v>0.00011352823871134193</v>
      </c>
      <c r="AX73" s="2">
        <f t="shared" si="58"/>
        <v>0.00011352823871134193</v>
      </c>
      <c r="AY73" s="2">
        <f t="shared" si="58"/>
        <v>0.00011352823871134193</v>
      </c>
      <c r="AZ73" s="2">
        <f t="shared" si="58"/>
        <v>0.00011352823871134193</v>
      </c>
      <c r="BA73" s="2">
        <f t="shared" si="58"/>
        <v>0.00011352823871134194</v>
      </c>
      <c r="BB73" s="2">
        <f t="shared" si="58"/>
        <v>0.00011352823871134193</v>
      </c>
      <c r="BC73" s="2">
        <f t="shared" si="58"/>
        <v>0.00011352823871134195</v>
      </c>
      <c r="BD73" s="2">
        <f t="shared" si="58"/>
        <v>0.00011352823871134195</v>
      </c>
      <c r="BE73" s="2">
        <f t="shared" si="58"/>
        <v>0.00011352823871134194</v>
      </c>
      <c r="BF73" s="2">
        <f t="shared" si="58"/>
        <v>0.00011352823871134195</v>
      </c>
      <c r="BG73" s="2">
        <f t="shared" si="58"/>
        <v>0.00011352823871134194</v>
      </c>
      <c r="BH73" s="2">
        <f t="shared" si="58"/>
        <v>0.00011352823871134194</v>
      </c>
      <c r="BI73" s="2">
        <f t="shared" si="58"/>
        <v>0.00011352823871134194</v>
      </c>
      <c r="BJ73" s="2">
        <f t="shared" si="58"/>
        <v>0.00011352823871134194</v>
      </c>
      <c r="BK73" s="2">
        <f t="shared" si="58"/>
        <v>0.00011352823871134195</v>
      </c>
      <c r="BL73" s="2">
        <f t="shared" si="58"/>
        <v>0.00011352823871134195</v>
      </c>
      <c r="BM73" s="2">
        <f t="shared" si="58"/>
        <v>0.00011352823871134194</v>
      </c>
      <c r="BN73" s="2">
        <f t="shared" si="58"/>
        <v>0.00011352823871134194</v>
      </c>
      <c r="BO73" s="2">
        <f t="shared" si="58"/>
        <v>0.00011352823871134194</v>
      </c>
      <c r="BP73" s="2">
        <f aca="true" t="shared" si="59" ref="BP73:CY73">BP$51+BP$57+2*BP$59+3*BP$61+BP$69</f>
        <v>0.00011352823871134195</v>
      </c>
      <c r="BQ73" s="2">
        <f t="shared" si="59"/>
        <v>0.00011352823871134195</v>
      </c>
      <c r="BR73" s="2">
        <f t="shared" si="59"/>
        <v>0.00011352823871134194</v>
      </c>
      <c r="BS73" s="2">
        <f t="shared" si="59"/>
        <v>0.00011352823871134197</v>
      </c>
      <c r="BT73" s="2">
        <f t="shared" si="59"/>
        <v>0.00011352823871134195</v>
      </c>
      <c r="BU73" s="2">
        <f t="shared" si="59"/>
        <v>0.00011352823871134195</v>
      </c>
      <c r="BV73" s="2">
        <f t="shared" si="59"/>
        <v>0.00011352823871134195</v>
      </c>
      <c r="BW73" s="2">
        <f t="shared" si="59"/>
        <v>0.00011352823871134195</v>
      </c>
      <c r="BX73" s="2">
        <f t="shared" si="59"/>
        <v>0.00011352823871134197</v>
      </c>
      <c r="BY73" s="2">
        <f t="shared" si="59"/>
        <v>0.00011352823871134195</v>
      </c>
      <c r="BZ73" s="2">
        <f t="shared" si="59"/>
        <v>0.00011352823871134198</v>
      </c>
      <c r="CA73" s="2">
        <f t="shared" si="59"/>
        <v>0.00011352823871134195</v>
      </c>
      <c r="CB73" s="2">
        <f t="shared" si="59"/>
        <v>0.00011352823871134195</v>
      </c>
      <c r="CC73" s="2">
        <f t="shared" si="59"/>
        <v>0.00011352823871134197</v>
      </c>
      <c r="CD73" s="2">
        <f t="shared" si="59"/>
        <v>0.00011352823871134197</v>
      </c>
      <c r="CE73" s="2">
        <f t="shared" si="59"/>
        <v>0.00011352823871134195</v>
      </c>
      <c r="CF73" s="2">
        <f t="shared" si="59"/>
        <v>0.00011352823871134195</v>
      </c>
      <c r="CG73" s="2">
        <f t="shared" si="59"/>
        <v>0.00011352823871134194</v>
      </c>
      <c r="CH73" s="2">
        <f t="shared" si="59"/>
        <v>0.00011352823871134194</v>
      </c>
      <c r="CI73" s="2">
        <f t="shared" si="59"/>
        <v>0.00011352823871134194</v>
      </c>
      <c r="CJ73" s="2">
        <f t="shared" si="59"/>
        <v>0.00011352823871134193</v>
      </c>
      <c r="CK73" s="2">
        <f t="shared" si="59"/>
        <v>0.00011352823871134194</v>
      </c>
      <c r="CL73" s="2">
        <f t="shared" si="59"/>
        <v>0.00011352823871134195</v>
      </c>
      <c r="CM73" s="2">
        <f t="shared" si="59"/>
        <v>0.00011352823871134194</v>
      </c>
      <c r="CN73" s="2">
        <f t="shared" si="59"/>
        <v>0.00011352823871134194</v>
      </c>
      <c r="CO73" s="2">
        <f t="shared" si="59"/>
        <v>0.00011352823871134194</v>
      </c>
      <c r="CP73" s="2">
        <f t="shared" si="59"/>
        <v>0.00011352823871134195</v>
      </c>
      <c r="CQ73" s="2">
        <f t="shared" si="59"/>
        <v>0.00011352823871134195</v>
      </c>
      <c r="CR73" s="2">
        <f t="shared" si="59"/>
        <v>0.00011352823871134195</v>
      </c>
      <c r="CS73" s="2">
        <f t="shared" si="59"/>
        <v>0.00011352823871134194</v>
      </c>
      <c r="CT73" s="2">
        <f t="shared" si="59"/>
        <v>0.00011352823871134197</v>
      </c>
      <c r="CU73" s="2">
        <f t="shared" si="59"/>
        <v>0.00011352823871134195</v>
      </c>
      <c r="CV73" s="2">
        <f t="shared" si="59"/>
        <v>0.00011352823871134195</v>
      </c>
      <c r="CW73" s="2">
        <f t="shared" si="59"/>
        <v>0.00011352823871134198</v>
      </c>
      <c r="CX73" s="2">
        <f t="shared" si="59"/>
        <v>0.00011352823871134195</v>
      </c>
      <c r="CY73" s="2">
        <f t="shared" si="59"/>
        <v>0.00011352823871134195</v>
      </c>
    </row>
    <row r="75" spans="1:103" ht="15">
      <c r="A75" t="s">
        <v>67</v>
      </c>
      <c r="B75" s="5">
        <f>1000*B$54*70.906</f>
        <v>0.0625273450671442</v>
      </c>
      <c r="C75" s="5">
        <f aca="true" t="shared" si="60" ref="C75:BN75">1000*C$54*70.906</f>
        <v>0.0625273450671442</v>
      </c>
      <c r="D75" s="5">
        <f t="shared" si="60"/>
        <v>0.06301551253685495</v>
      </c>
      <c r="E75" s="5">
        <f t="shared" si="60"/>
        <v>0.06348347013653706</v>
      </c>
      <c r="F75" s="5">
        <f t="shared" si="60"/>
        <v>0.06393241314376062</v>
      </c>
      <c r="G75" s="5">
        <f t="shared" si="60"/>
        <v>0.06436344454068593</v>
      </c>
      <c r="H75" s="5">
        <f t="shared" si="60"/>
        <v>0.06477758378341521</v>
      </c>
      <c r="I75" s="5">
        <f t="shared" si="60"/>
        <v>0.06517577458696613</v>
      </c>
      <c r="J75" s="5">
        <f t="shared" si="60"/>
        <v>0.0655588918527484</v>
      </c>
      <c r="K75" s="5">
        <f t="shared" si="60"/>
        <v>0.06592774784703276</v>
      </c>
      <c r="L75" s="5">
        <f t="shared" si="60"/>
        <v>0.06628309772345974</v>
      </c>
      <c r="M75" s="5">
        <f t="shared" si="60"/>
        <v>0.06662564446962738</v>
      </c>
      <c r="N75" s="5">
        <f t="shared" si="60"/>
        <v>0.06695604334680473</v>
      </c>
      <c r="O75" s="5">
        <f t="shared" si="60"/>
        <v>0.06727490588249645</v>
      </c>
      <c r="P75" s="5">
        <f t="shared" si="60"/>
        <v>0.06758280346765867</v>
      </c>
      <c r="Q75" s="5">
        <f t="shared" si="60"/>
        <v>0.06788027060360552</v>
      </c>
      <c r="R75" s="5">
        <f t="shared" si="60"/>
        <v>0.06816780783786464</v>
      </c>
      <c r="S75" s="5">
        <f t="shared" si="60"/>
        <v>0.06844588442328085</v>
      </c>
      <c r="T75" s="5">
        <f t="shared" si="60"/>
        <v>0.06871494073040388</v>
      </c>
      <c r="U75" s="5">
        <f t="shared" si="60"/>
        <v>0.06897539043951965</v>
      </c>
      <c r="V75" s="5">
        <f t="shared" si="60"/>
        <v>0.06922762253550947</v>
      </c>
      <c r="W75" s="5">
        <f t="shared" si="60"/>
        <v>0.06947200312596853</v>
      </c>
      <c r="X75" s="5">
        <f t="shared" si="60"/>
        <v>0.06970887710062726</v>
      </c>
      <c r="Y75" s="5">
        <f t="shared" si="60"/>
        <v>0.0699385696480398</v>
      </c>
      <c r="Z75" s="5">
        <f t="shared" si="60"/>
        <v>0.07016138764369145</v>
      </c>
      <c r="AA75" s="5">
        <f t="shared" si="60"/>
        <v>0.07037762092209275</v>
      </c>
      <c r="AB75" s="5">
        <f t="shared" si="60"/>
        <v>0.07058754344404067</v>
      </c>
      <c r="AC75" s="5">
        <f t="shared" si="60"/>
        <v>0.07079141436901085</v>
      </c>
      <c r="AD75" s="5">
        <f t="shared" si="60"/>
        <v>0.07098947904157515</v>
      </c>
      <c r="AE75" s="5">
        <f t="shared" si="60"/>
        <v>0.07118196989979608</v>
      </c>
      <c r="AF75" s="5">
        <f t="shared" si="60"/>
        <v>0.0713691073127195</v>
      </c>
      <c r="AG75" s="5">
        <f t="shared" si="60"/>
        <v>0.07155110035335234</v>
      </c>
      <c r="AH75" s="5">
        <f t="shared" si="60"/>
        <v>0.07172814751286088</v>
      </c>
      <c r="AI75" s="5">
        <f t="shared" si="60"/>
        <v>0.07190043736115048</v>
      </c>
      <c r="AJ75" s="5">
        <f t="shared" si="60"/>
        <v>0.07206814915847333</v>
      </c>
      <c r="AK75" s="5">
        <f t="shared" si="60"/>
        <v>0.07223145342225698</v>
      </c>
      <c r="AL75" s="5">
        <f t="shared" si="60"/>
        <v>0.07239051245294001</v>
      </c>
      <c r="AM75" s="5">
        <f t="shared" si="60"/>
        <v>0.07254548082223868</v>
      </c>
      <c r="AN75" s="5">
        <f t="shared" si="60"/>
        <v>0.07269650582694517</v>
      </c>
      <c r="AO75" s="5">
        <f t="shared" si="60"/>
        <v>0.07284372791106904</v>
      </c>
      <c r="AP75" s="5">
        <f t="shared" si="60"/>
        <v>0.07298728105887292</v>
      </c>
      <c r="AQ75" s="5">
        <f t="shared" si="60"/>
        <v>0.07312729316112192</v>
      </c>
      <c r="AR75" s="5">
        <f t="shared" si="60"/>
        <v>0.07326388635665612</v>
      </c>
      <c r="AS75" s="5">
        <f t="shared" si="60"/>
        <v>0.07339717735120832</v>
      </c>
      <c r="AT75" s="5">
        <f t="shared" si="60"/>
        <v>0.07352727771521908</v>
      </c>
      <c r="AU75" s="5">
        <f t="shared" si="60"/>
        <v>0.07365429416224861</v>
      </c>
      <c r="AV75" s="5">
        <f t="shared" si="60"/>
        <v>0.07377832880944717</v>
      </c>
      <c r="AW75" s="5">
        <f t="shared" si="60"/>
        <v>0.07389947942142074</v>
      </c>
      <c r="AX75" s="5">
        <f t="shared" si="60"/>
        <v>0.0740178396387165</v>
      </c>
      <c r="AY75" s="5">
        <f t="shared" si="60"/>
        <v>0.07413349919204931</v>
      </c>
      <c r="AZ75" s="5">
        <f t="shared" si="60"/>
        <v>0.07424654410329888</v>
      </c>
      <c r="BA75" s="5">
        <f t="shared" si="60"/>
        <v>0.07435705687422263</v>
      </c>
      <c r="BB75" s="5">
        <f t="shared" si="60"/>
        <v>0.07446511666375241</v>
      </c>
      <c r="BC75" s="5">
        <f t="shared" si="60"/>
        <v>0.0745707994546745</v>
      </c>
      <c r="BD75" s="5">
        <f t="shared" si="60"/>
        <v>0.07467417821042818</v>
      </c>
      <c r="BE75" s="5">
        <f t="shared" si="60"/>
        <v>0.0747753230227008</v>
      </c>
      <c r="BF75" s="5">
        <f t="shared" si="60"/>
        <v>0.07487430125044446</v>
      </c>
      <c r="BG75" s="5">
        <f t="shared" si="60"/>
        <v>0.07497117765089134</v>
      </c>
      <c r="BH75" s="5">
        <f t="shared" si="60"/>
        <v>0.07506601450310063</v>
      </c>
      <c r="BI75" s="5">
        <f t="shared" si="60"/>
        <v>0.07515887172452991</v>
      </c>
      <c r="BJ75" s="5">
        <f t="shared" si="60"/>
        <v>0.07524980698108663</v>
      </c>
      <c r="BK75" s="5">
        <f t="shared" si="60"/>
        <v>0.07533887579108219</v>
      </c>
      <c r="BL75" s="5">
        <f t="shared" si="60"/>
        <v>0.07542613162347946</v>
      </c>
      <c r="BM75" s="5">
        <f t="shared" si="60"/>
        <v>0.07551162599079621</v>
      </c>
      <c r="BN75" s="5">
        <f t="shared" si="60"/>
        <v>0.07559540853700167</v>
      </c>
      <c r="BO75" s="5">
        <f aca="true" t="shared" si="61" ref="BO75:CY75">1000*BO$54*70.906</f>
        <v>0.07567752712071789</v>
      </c>
      <c r="BP75" s="5">
        <f t="shared" si="61"/>
        <v>0.07575802789401682</v>
      </c>
      <c r="BQ75" s="5">
        <f t="shared" si="61"/>
        <v>0.07583695537708282</v>
      </c>
      <c r="BR75" s="5">
        <f t="shared" si="61"/>
        <v>0.07591435252899219</v>
      </c>
      <c r="BS75" s="5">
        <f t="shared" si="61"/>
        <v>0.07599026081484292</v>
      </c>
      <c r="BT75" s="5">
        <f t="shared" si="61"/>
        <v>0.07606472026945346</v>
      </c>
      <c r="BU75" s="5">
        <f t="shared" si="61"/>
        <v>0.07613776955783283</v>
      </c>
      <c r="BV75" s="5">
        <f t="shared" si="61"/>
        <v>0.0762094460326123</v>
      </c>
      <c r="BW75" s="5">
        <f t="shared" si="61"/>
        <v>0.07627978578861493</v>
      </c>
      <c r="BX75" s="5">
        <f t="shared" si="61"/>
        <v>0.07634882371472837</v>
      </c>
      <c r="BY75" s="5">
        <f t="shared" si="61"/>
        <v>0.07641659354323556</v>
      </c>
      <c r="BZ75" s="5">
        <f t="shared" si="61"/>
        <v>0.07648312789674729</v>
      </c>
      <c r="CA75" s="5">
        <f t="shared" si="61"/>
        <v>0.07654845833287174</v>
      </c>
      <c r="CB75" s="5">
        <f t="shared" si="61"/>
        <v>0.07661261538674759</v>
      </c>
      <c r="CC75" s="5">
        <f t="shared" si="61"/>
        <v>0.07667562861155891</v>
      </c>
      <c r="CD75" s="5">
        <f t="shared" si="61"/>
        <v>0.07673752661714282</v>
      </c>
      <c r="CE75" s="5">
        <f t="shared" si="61"/>
        <v>0.07679833710679403</v>
      </c>
      <c r="CF75" s="5">
        <f t="shared" si="61"/>
        <v>0.07685808691236355</v>
      </c>
      <c r="CG75" s="5">
        <f t="shared" si="61"/>
        <v>0.07691680202774373</v>
      </c>
      <c r="CH75" s="5">
        <f t="shared" si="61"/>
        <v>0.07697450764082475</v>
      </c>
      <c r="CI75" s="5">
        <f t="shared" si="61"/>
        <v>0.07703122816400435</v>
      </c>
      <c r="CJ75" s="5">
        <f t="shared" si="61"/>
        <v>0.07708698726332594</v>
      </c>
      <c r="CK75" s="5">
        <f t="shared" si="61"/>
        <v>0.07714180788631683</v>
      </c>
      <c r="CL75" s="5">
        <f t="shared" si="61"/>
        <v>0.07719571228859406</v>
      </c>
      <c r="CM75" s="5">
        <f t="shared" si="61"/>
        <v>0.07724872205930028</v>
      </c>
      <c r="CN75" s="5">
        <f t="shared" si="61"/>
        <v>0.07730085814543022</v>
      </c>
      <c r="CO75" s="5">
        <f t="shared" si="61"/>
        <v>0.07735214087510305</v>
      </c>
      <c r="CP75" s="5">
        <f t="shared" si="61"/>
        <v>0.07740258997983412</v>
      </c>
      <c r="CQ75" s="5">
        <f t="shared" si="61"/>
        <v>0.07745222461585545</v>
      </c>
      <c r="CR75" s="5">
        <f t="shared" si="61"/>
        <v>0.07750106338453239</v>
      </c>
      <c r="CS75" s="5">
        <f t="shared" si="61"/>
        <v>0.07754912435192077</v>
      </c>
      <c r="CT75" s="5">
        <f t="shared" si="61"/>
        <v>0.07759642506750647</v>
      </c>
      <c r="CU75" s="5">
        <f t="shared" si="61"/>
        <v>0.07764298258216673</v>
      </c>
      <c r="CV75" s="5">
        <f t="shared" si="61"/>
        <v>0.07768881346539122</v>
      </c>
      <c r="CW75" s="5">
        <f t="shared" si="61"/>
        <v>0.0777339338217977</v>
      </c>
      <c r="CX75" s="5">
        <f t="shared" si="61"/>
        <v>0.07777835930697605</v>
      </c>
      <c r="CY75" s="5">
        <f t="shared" si="61"/>
        <v>0.07782210514269201</v>
      </c>
    </row>
    <row r="76" spans="1:103" ht="15">
      <c r="A76" t="s">
        <v>8</v>
      </c>
      <c r="B76" s="5">
        <f>1000*B$57*70.906</f>
        <v>0</v>
      </c>
      <c r="C76" s="5">
        <f aca="true" t="shared" si="62" ref="C76:BN76">1000*C$57*70.906</f>
        <v>0</v>
      </c>
      <c r="D76" s="5">
        <f t="shared" si="62"/>
        <v>0.0011680293842215386</v>
      </c>
      <c r="E76" s="5">
        <f t="shared" si="62"/>
        <v>0.0023377724699332257</v>
      </c>
      <c r="F76" s="5">
        <f t="shared" si="62"/>
        <v>0.0035087583029218225</v>
      </c>
      <c r="G76" s="5">
        <f t="shared" si="62"/>
        <v>0.004680546019438661</v>
      </c>
      <c r="H76" s="5">
        <f t="shared" si="62"/>
        <v>0.0058527226272104835</v>
      </c>
      <c r="I76" s="5">
        <f t="shared" si="62"/>
        <v>0.007024900987972952</v>
      </c>
      <c r="J76" s="5">
        <f t="shared" si="62"/>
        <v>0.008196717979648962</v>
      </c>
      <c r="K76" s="5">
        <f t="shared" si="62"/>
        <v>0.009367832819044438</v>
      </c>
      <c r="L76" s="5">
        <f t="shared" si="62"/>
        <v>0.01053792552829375</v>
      </c>
      <c r="M76" s="5">
        <f t="shared" si="62"/>
        <v>0.011706695530317068</v>
      </c>
      <c r="N76" s="5">
        <f t="shared" si="62"/>
        <v>0.012873860360303888</v>
      </c>
      <c r="O76" s="5">
        <f t="shared" si="62"/>
        <v>0.014039154481753297</v>
      </c>
      <c r="P76" s="5">
        <f t="shared" si="62"/>
        <v>0.01520232819691702</v>
      </c>
      <c r="Q76" s="5">
        <f t="shared" si="62"/>
        <v>0.016363146642636113</v>
      </c>
      <c r="R76" s="5">
        <f t="shared" si="62"/>
        <v>0.01752138886356053</v>
      </c>
      <c r="S76" s="5">
        <f t="shared" si="62"/>
        <v>0.01867684695561371</v>
      </c>
      <c r="T76" s="5">
        <f t="shared" si="62"/>
        <v>0.019829325273329486</v>
      </c>
      <c r="U76" s="5">
        <f t="shared" si="62"/>
        <v>0.02097863969536056</v>
      </c>
      <c r="V76" s="5">
        <f t="shared" si="62"/>
        <v>0.02212461694304942</v>
      </c>
      <c r="W76" s="5">
        <f t="shared" si="62"/>
        <v>0.023267093947474487</v>
      </c>
      <c r="X76" s="5">
        <f t="shared" si="62"/>
        <v>0.024405917260845598</v>
      </c>
      <c r="Y76" s="5">
        <f t="shared" si="62"/>
        <v>0.025540942508531644</v>
      </c>
      <c r="Z76" s="5">
        <f t="shared" si="62"/>
        <v>0.02667203387836574</v>
      </c>
      <c r="AA76" s="5">
        <f t="shared" si="62"/>
        <v>0.027799063644195782</v>
      </c>
      <c r="AB76" s="5">
        <f t="shared" si="62"/>
        <v>0.028921911720935604</v>
      </c>
      <c r="AC76" s="5">
        <f t="shared" si="62"/>
        <v>0.030040465248627864</v>
      </c>
      <c r="AD76" s="5">
        <f t="shared" si="62"/>
        <v>0.03115461820325927</v>
      </c>
      <c r="AE76" s="5">
        <f t="shared" si="62"/>
        <v>0.03226427103227342</v>
      </c>
      <c r="AF76" s="5">
        <f t="shared" si="62"/>
        <v>0.033369330312910714</v>
      </c>
      <c r="AG76" s="5">
        <f t="shared" si="62"/>
        <v>0.034469708431669834</v>
      </c>
      <c r="AH76" s="5">
        <f t="shared" si="62"/>
        <v>0.035565323283333714</v>
      </c>
      <c r="AI76" s="5">
        <f t="shared" si="62"/>
        <v>0.03665609798813691</v>
      </c>
      <c r="AJ76" s="5">
        <f t="shared" si="62"/>
        <v>0.037741960625772085</v>
      </c>
      <c r="AK76" s="5">
        <f t="shared" si="62"/>
        <v>0.03882284398504187</v>
      </c>
      <c r="AL76" s="5">
        <f t="shared" si="62"/>
        <v>0.03989868532806167</v>
      </c>
      <c r="AM76" s="5">
        <f t="shared" si="62"/>
        <v>0.04096942616800783</v>
      </c>
      <c r="AN76" s="5">
        <f t="shared" si="62"/>
        <v>0.04203501205948675</v>
      </c>
      <c r="AO76" s="5">
        <f t="shared" si="62"/>
        <v>0.04309539240067437</v>
      </c>
      <c r="AP76" s="5">
        <f t="shared" si="62"/>
        <v>0.04415052024644182</v>
      </c>
      <c r="AQ76" s="5">
        <f t="shared" si="62"/>
        <v>0.04520035213174444</v>
      </c>
      <c r="AR76" s="5">
        <f t="shared" si="62"/>
        <v>0.046244847904606735</v>
      </c>
      <c r="AS76" s="5">
        <f t="shared" si="62"/>
        <v>0.047283970568086184</v>
      </c>
      <c r="AT76" s="5">
        <f t="shared" si="62"/>
        <v>0.048317686130645465</v>
      </c>
      <c r="AU76" s="5">
        <f t="shared" si="62"/>
        <v>0.04934596346440486</v>
      </c>
      <c r="AV76" s="5">
        <f t="shared" si="62"/>
        <v>0.050368774170785016</v>
      </c>
      <c r="AW76" s="5">
        <f t="shared" si="62"/>
        <v>0.05138609245308621</v>
      </c>
      <c r="AX76" s="5">
        <f t="shared" si="62"/>
        <v>0.05239789499558233</v>
      </c>
      <c r="AY76" s="5">
        <f t="shared" si="62"/>
        <v>0.053404160848738155</v>
      </c>
      <c r="AZ76" s="5">
        <f t="shared" si="62"/>
        <v>0.05440487132018523</v>
      </c>
      <c r="BA76" s="5">
        <f t="shared" si="62"/>
        <v>0.055400009871118004</v>
      </c>
      <c r="BB76" s="5">
        <f t="shared" si="62"/>
        <v>0.0563895620177938</v>
      </c>
      <c r="BC76" s="5">
        <f t="shared" si="62"/>
        <v>0.057373515237842974</v>
      </c>
      <c r="BD76" s="5">
        <f t="shared" si="62"/>
        <v>0.058351858881114285</v>
      </c>
      <c r="BE76" s="5">
        <f t="shared" si="62"/>
        <v>0.0593245840847994</v>
      </c>
      <c r="BF76" s="5">
        <f t="shared" si="62"/>
        <v>0.06029168369259717</v>
      </c>
      <c r="BG76" s="5">
        <f t="shared" si="62"/>
        <v>0.06125315217769373</v>
      </c>
      <c r="BH76" s="5">
        <f t="shared" si="62"/>
        <v>0.06220898556934921</v>
      </c>
      <c r="BI76" s="5">
        <f t="shared" si="62"/>
        <v>0.06315918138289492</v>
      </c>
      <c r="BJ76" s="5">
        <f t="shared" si="62"/>
        <v>0.06410373855295749</v>
      </c>
      <c r="BK76" s="5">
        <f t="shared" si="62"/>
        <v>0.06504265736973776</v>
      </c>
      <c r="BL76" s="5">
        <f t="shared" si="62"/>
        <v>0.06597593941818318</v>
      </c>
      <c r="BM76" s="5">
        <f t="shared" si="62"/>
        <v>0.06690358751990193</v>
      </c>
      <c r="BN76" s="5">
        <f t="shared" si="62"/>
        <v>0.0678256056776766</v>
      </c>
      <c r="BO76" s="5">
        <f aca="true" t="shared" si="63" ref="BO76:CY76">1000*BO$57*70.906</f>
        <v>0.06874199902244389</v>
      </c>
      <c r="BP76" s="5">
        <f t="shared" si="63"/>
        <v>0.06965277376261411</v>
      </c>
      <c r="BQ76" s="5">
        <f t="shared" si="63"/>
        <v>0.07055793713561281</v>
      </c>
      <c r="BR76" s="5">
        <f t="shared" si="63"/>
        <v>0.07145749736153251</v>
      </c>
      <c r="BS76" s="5">
        <f t="shared" si="63"/>
        <v>0.07235146359879037</v>
      </c>
      <c r="BT76" s="5">
        <f t="shared" si="63"/>
        <v>0.07323984590169227</v>
      </c>
      <c r="BU76" s="5">
        <f t="shared" si="63"/>
        <v>0.07412265517981066</v>
      </c>
      <c r="BV76" s="5">
        <f t="shared" si="63"/>
        <v>0.0749999031590878</v>
      </c>
      <c r="BW76" s="5">
        <f t="shared" si="63"/>
        <v>0.07587160234458183</v>
      </c>
      <c r="BX76" s="5">
        <f t="shared" si="63"/>
        <v>0.07673776598477687</v>
      </c>
      <c r="BY76" s="5">
        <f t="shared" si="63"/>
        <v>0.07759840803738355</v>
      </c>
      <c r="BZ76" s="5">
        <f t="shared" si="63"/>
        <v>0.07845354313655949</v>
      </c>
      <c r="CA76" s="5">
        <f t="shared" si="63"/>
        <v>0.07930318656148402</v>
      </c>
      <c r="CB76" s="5">
        <f t="shared" si="63"/>
        <v>0.08014735420622411</v>
      </c>
      <c r="CC76" s="5">
        <f t="shared" si="63"/>
        <v>0.08098606255083239</v>
      </c>
      <c r="CD76" s="5">
        <f t="shared" si="63"/>
        <v>0.08181932863362104</v>
      </c>
      <c r="CE76" s="5">
        <f t="shared" si="63"/>
        <v>0.08264717002455857</v>
      </c>
      <c r="CF76" s="5">
        <f t="shared" si="63"/>
        <v>0.0834696047997386</v>
      </c>
      <c r="CG76" s="5">
        <f t="shared" si="63"/>
        <v>0.08428665151687324</v>
      </c>
      <c r="CH76" s="5">
        <f t="shared" si="63"/>
        <v>0.08509832919176549</v>
      </c>
      <c r="CI76" s="5">
        <f t="shared" si="63"/>
        <v>0.08590465727571761</v>
      </c>
      <c r="CJ76" s="5">
        <f t="shared" si="63"/>
        <v>0.08670565563383456</v>
      </c>
      <c r="CK76" s="5">
        <f t="shared" si="63"/>
        <v>0.08750134452418377</v>
      </c>
      <c r="CL76" s="5">
        <f t="shared" si="63"/>
        <v>0.08829174457777421</v>
      </c>
      <c r="CM76" s="5">
        <f t="shared" si="63"/>
        <v>0.08907687677931969</v>
      </c>
      <c r="CN76" s="5">
        <f t="shared" si="63"/>
        <v>0.08985676244875306</v>
      </c>
      <c r="CO76" s="5">
        <f t="shared" si="63"/>
        <v>0.0906314232234595</v>
      </c>
      <c r="CP76" s="5">
        <f t="shared" si="63"/>
        <v>0.09140088104119894</v>
      </c>
      <c r="CQ76" s="5">
        <f t="shared" si="63"/>
        <v>0.09216515812368825</v>
      </c>
      <c r="CR76" s="5">
        <f t="shared" si="63"/>
        <v>0.09292427696081666</v>
      </c>
      <c r="CS76" s="5">
        <f t="shared" si="63"/>
        <v>0.09367826029546741</v>
      </c>
      <c r="CT76" s="5">
        <f t="shared" si="63"/>
        <v>0.0944271311089216</v>
      </c>
      <c r="CU76" s="5">
        <f t="shared" si="63"/>
        <v>0.09517091260681979</v>
      </c>
      <c r="CV76" s="5">
        <f t="shared" si="63"/>
        <v>0.09590962820565925</v>
      </c>
      <c r="CW76" s="5">
        <f t="shared" si="63"/>
        <v>0.09664330151980507</v>
      </c>
      <c r="CX76" s="5">
        <f t="shared" si="63"/>
        <v>0.09737195634899458</v>
      </c>
      <c r="CY76" s="5">
        <f t="shared" si="63"/>
        <v>0.09809561666631526</v>
      </c>
    </row>
    <row r="77" spans="1:103" ht="15">
      <c r="A77" t="s">
        <v>9</v>
      </c>
      <c r="B77" s="5">
        <f>1000000*B$59*70.906</f>
        <v>809.9666588132824</v>
      </c>
      <c r="C77" s="5">
        <f aca="true" t="shared" si="64" ref="C77:BN77">1000000*C$59*70.906</f>
        <v>809.9666588132824</v>
      </c>
      <c r="D77" s="5">
        <f t="shared" si="64"/>
        <v>793.6153081915678</v>
      </c>
      <c r="E77" s="5">
        <f t="shared" si="64"/>
        <v>777.9114271311292</v>
      </c>
      <c r="F77" s="5">
        <f t="shared" si="64"/>
        <v>762.8169926932181</v>
      </c>
      <c r="G77" s="5">
        <f t="shared" si="64"/>
        <v>748.2969177958405</v>
      </c>
      <c r="H77" s="5">
        <f t="shared" si="64"/>
        <v>734.318772134112</v>
      </c>
      <c r="I77" s="5">
        <f t="shared" si="64"/>
        <v>720.8525344375772</v>
      </c>
      <c r="J77" s="5">
        <f t="shared" si="64"/>
        <v>707.8703720245562</v>
      </c>
      <c r="K77" s="5">
        <f t="shared" si="64"/>
        <v>695.3464441992874</v>
      </c>
      <c r="L77" s="5">
        <f t="shared" si="64"/>
        <v>683.2567265293465</v>
      </c>
      <c r="M77" s="5">
        <f t="shared" si="64"/>
        <v>671.578853455024</v>
      </c>
      <c r="N77" s="5">
        <f t="shared" si="64"/>
        <v>660.2919770323957</v>
      </c>
      <c r="O77" s="5">
        <f t="shared" si="64"/>
        <v>649.3766399086054</v>
      </c>
      <c r="P77" s="5">
        <f t="shared" si="64"/>
        <v>638.8146608802521</v>
      </c>
      <c r="Q77" s="5">
        <f t="shared" si="64"/>
        <v>628.5890316010184</v>
      </c>
      <c r="R77" s="5">
        <f t="shared" si="64"/>
        <v>618.6838231887708</v>
      </c>
      <c r="S77" s="5">
        <f t="shared" si="64"/>
        <v>609.0841016402413</v>
      </c>
      <c r="T77" s="5">
        <f t="shared" si="64"/>
        <v>599.7758510971569</v>
      </c>
      <c r="U77" s="5">
        <f t="shared" si="64"/>
        <v>590.7459041247107</v>
      </c>
      <c r="V77" s="5">
        <f t="shared" si="64"/>
        <v>581.981878264398</v>
      </c>
      <c r="W77" s="5">
        <f t="shared" si="64"/>
        <v>573.4721182108418</v>
      </c>
      <c r="X77" s="5">
        <f t="shared" si="64"/>
        <v>565.2056430382918</v>
      </c>
      <c r="Y77" s="5">
        <f t="shared" si="64"/>
        <v>557.172097968654</v>
      </c>
      <c r="Z77" s="5">
        <f t="shared" si="64"/>
        <v>549.3617102306237</v>
      </c>
      <c r="AA77" s="5">
        <f t="shared" si="64"/>
        <v>541.7652486099166</v>
      </c>
      <c r="AB77" s="5">
        <f t="shared" si="64"/>
        <v>534.3739863347555</v>
      </c>
      <c r="AC77" s="5">
        <f t="shared" si="64"/>
        <v>527.1796669794996</v>
      </c>
      <c r="AD77" s="5">
        <f t="shared" si="64"/>
        <v>520.1744731033632</v>
      </c>
      <c r="AE77" s="5">
        <f t="shared" si="64"/>
        <v>513.3509973711512</v>
      </c>
      <c r="AF77" s="5">
        <f t="shared" si="64"/>
        <v>506.7022159293972</v>
      </c>
      <c r="AG77" s="5">
        <f t="shared" si="64"/>
        <v>500.2214638346656</v>
      </c>
      <c r="AH77" s="5">
        <f t="shared" si="64"/>
        <v>493.9024123514781</v>
      </c>
      <c r="AI77" s="5">
        <f t="shared" si="64"/>
        <v>487.7390479556778</v>
      </c>
      <c r="AJ77" s="5">
        <f t="shared" si="64"/>
        <v>481.72565289534043</v>
      </c>
      <c r="AK77" s="5">
        <f t="shared" si="64"/>
        <v>475.85678717584545</v>
      </c>
      <c r="AL77" s="5">
        <f t="shared" si="64"/>
        <v>470.127271848633</v>
      </c>
      <c r="AM77" s="5">
        <f t="shared" si="64"/>
        <v>464.53217349470003</v>
      </c>
      <c r="AN77" s="5">
        <f t="shared" si="64"/>
        <v>459.06678980418667</v>
      </c>
      <c r="AO77" s="5">
        <f t="shared" si="64"/>
        <v>453.726636162615</v>
      </c>
      <c r="AP77" s="5">
        <f t="shared" si="64"/>
        <v>448.5074331626043</v>
      </c>
      <c r="AQ77" s="5">
        <f t="shared" si="64"/>
        <v>443.4050949672857</v>
      </c>
      <c r="AR77" s="5">
        <f t="shared" si="64"/>
        <v>438.4157184583024</v>
      </c>
      <c r="AS77" s="5">
        <f t="shared" si="64"/>
        <v>433.5355731072606</v>
      </c>
      <c r="AT77" s="5">
        <f t="shared" si="64"/>
        <v>428.7610915148916</v>
      </c>
      <c r="AU77" s="5">
        <f t="shared" si="64"/>
        <v>424.0888605670454</v>
      </c>
      <c r="AV77" s="5">
        <f t="shared" si="64"/>
        <v>419.5156131610263</v>
      </c>
      <c r="AW77" s="5">
        <f t="shared" si="64"/>
        <v>415.0382204597461</v>
      </c>
      <c r="AX77" s="5">
        <f t="shared" si="64"/>
        <v>410.65368463476415</v>
      </c>
      <c r="AY77" s="5">
        <f t="shared" si="64"/>
        <v>406.35913206253093</v>
      </c>
      <c r="AZ77" s="5">
        <f t="shared" si="64"/>
        <v>402.15180694110563</v>
      </c>
      <c r="BA77" s="5">
        <f t="shared" si="64"/>
        <v>398.02906529729313</v>
      </c>
      <c r="BB77" s="5">
        <f t="shared" si="64"/>
        <v>393.9883693565793</v>
      </c>
      <c r="BC77" s="5">
        <f t="shared" si="64"/>
        <v>390.0272822504585</v>
      </c>
      <c r="BD77" s="5">
        <f t="shared" si="64"/>
        <v>386.143463037762</v>
      </c>
      <c r="BE77" s="5">
        <f t="shared" si="64"/>
        <v>382.334662018434</v>
      </c>
      <c r="BF77" s="5">
        <f t="shared" si="64"/>
        <v>378.598716319878</v>
      </c>
      <c r="BG77" s="5">
        <f t="shared" si="64"/>
        <v>374.9335457375277</v>
      </c>
      <c r="BH77" s="5">
        <f t="shared" si="64"/>
        <v>371.3371488126964</v>
      </c>
      <c r="BI77" s="5">
        <f t="shared" si="64"/>
        <v>367.80759913203775</v>
      </c>
      <c r="BJ77" s="5">
        <f t="shared" si="64"/>
        <v>364.3430418341263</v>
      </c>
      <c r="BK77" s="5">
        <f t="shared" si="64"/>
        <v>360.9416903097368</v>
      </c>
      <c r="BL77" s="5">
        <f t="shared" si="64"/>
        <v>357.6018230833902</v>
      </c>
      <c r="BM77" s="5">
        <f t="shared" si="64"/>
        <v>354.32178086463796</v>
      </c>
      <c r="BN77" s="5">
        <f t="shared" si="64"/>
        <v>351.0999637583867</v>
      </c>
      <c r="BO77" s="5">
        <f aca="true" t="shared" si="65" ref="BO77:CY77">1000000*BO$59*70.906</f>
        <v>347.934828624332</v>
      </c>
      <c r="BP77" s="5">
        <f t="shared" si="65"/>
        <v>344.82488657627124</v>
      </c>
      <c r="BQ77" s="5">
        <f t="shared" si="65"/>
        <v>341.76870061271444</v>
      </c>
      <c r="BR77" s="5">
        <f t="shared" si="65"/>
        <v>338.7648833708096</v>
      </c>
      <c r="BS77" s="5">
        <f t="shared" si="65"/>
        <v>335.81209499614874</v>
      </c>
      <c r="BT77" s="5">
        <f t="shared" si="65"/>
        <v>332.9090411215291</v>
      </c>
      <c r="BU77" s="5">
        <f t="shared" si="65"/>
        <v>330.054470948215</v>
      </c>
      <c r="BV77" s="5">
        <f t="shared" si="65"/>
        <v>327.24717542367796</v>
      </c>
      <c r="BW77" s="5">
        <f t="shared" si="65"/>
        <v>324.48598551019484</v>
      </c>
      <c r="BX77" s="5">
        <f t="shared" si="65"/>
        <v>321.76977053905586</v>
      </c>
      <c r="BY77" s="5">
        <f t="shared" si="65"/>
        <v>319.0974366454768</v>
      </c>
      <c r="BZ77" s="5">
        <f t="shared" si="65"/>
        <v>316.4679252796308</v>
      </c>
      <c r="CA77" s="5">
        <f t="shared" si="65"/>
        <v>313.88021178950885</v>
      </c>
      <c r="CB77" s="5">
        <f t="shared" si="65"/>
        <v>311.33330407159355</v>
      </c>
      <c r="CC77" s="5">
        <f t="shared" si="65"/>
        <v>308.826241285585</v>
      </c>
      <c r="CD77" s="5">
        <f t="shared" si="65"/>
        <v>306.35809262965574</v>
      </c>
      <c r="CE77" s="5">
        <f t="shared" si="65"/>
        <v>303.92795617292956</v>
      </c>
      <c r="CF77" s="5">
        <f t="shared" si="65"/>
        <v>301.53495774208545</v>
      </c>
      <c r="CG77" s="5">
        <f t="shared" si="65"/>
        <v>299.17824985917804</v>
      </c>
      <c r="CH77" s="5">
        <f t="shared" si="65"/>
        <v>296.85701072794336</v>
      </c>
      <c r="CI77" s="5">
        <f t="shared" si="65"/>
        <v>294.5704432660239</v>
      </c>
      <c r="CJ77" s="5">
        <f t="shared" si="65"/>
        <v>292.31777418070124</v>
      </c>
      <c r="CK77" s="5">
        <f t="shared" si="65"/>
        <v>290.0982530858685</v>
      </c>
      <c r="CL77" s="5">
        <f t="shared" si="65"/>
        <v>287.9111516581094</v>
      </c>
      <c r="CM77" s="5">
        <f t="shared" si="65"/>
        <v>285.7557628298747</v>
      </c>
      <c r="CN77" s="5">
        <f t="shared" si="65"/>
        <v>283.63140001786604</v>
      </c>
      <c r="CO77" s="5">
        <f t="shared" si="65"/>
        <v>281.53739638484484</v>
      </c>
      <c r="CP77" s="5">
        <f t="shared" si="65"/>
        <v>279.4731041331869</v>
      </c>
      <c r="CQ77" s="5">
        <f t="shared" si="65"/>
        <v>277.43789382860035</v>
      </c>
      <c r="CR77" s="5">
        <f t="shared" si="65"/>
        <v>275.43115375251153</v>
      </c>
      <c r="CS77" s="5">
        <f t="shared" si="65"/>
        <v>273.4522892817109</v>
      </c>
      <c r="CT77" s="5">
        <f t="shared" si="65"/>
        <v>271.50072229392674</v>
      </c>
      <c r="CU77" s="5">
        <f t="shared" si="65"/>
        <v>269.57589059807043</v>
      </c>
      <c r="CV77" s="5">
        <f t="shared" si="65"/>
        <v>267.6772473879647</v>
      </c>
      <c r="CW77" s="5">
        <f t="shared" si="65"/>
        <v>265.8042607184328</v>
      </c>
      <c r="CX77" s="5">
        <f t="shared" si="65"/>
        <v>263.95641300268557</v>
      </c>
      <c r="CY77" s="5">
        <f t="shared" si="65"/>
        <v>262.1332005300035</v>
      </c>
    </row>
    <row r="78" spans="1:103" ht="15">
      <c r="A78" t="s">
        <v>92</v>
      </c>
      <c r="B78" s="5">
        <f>1000000*B$61*70.906</f>
        <v>809.9666588132824</v>
      </c>
      <c r="C78" s="5">
        <f aca="true" t="shared" si="66" ref="C78:BN78">1000000*C$61*70.906</f>
        <v>809.9666588132824</v>
      </c>
      <c r="D78" s="5">
        <f t="shared" si="66"/>
        <v>793.7870762609315</v>
      </c>
      <c r="E78" s="5">
        <f t="shared" si="66"/>
        <v>778.2522648948856</v>
      </c>
      <c r="F78" s="5">
        <f t="shared" si="66"/>
        <v>763.3242486400454</v>
      </c>
      <c r="G78" s="5">
        <f t="shared" si="66"/>
        <v>748.9679880489572</v>
      </c>
      <c r="H78" s="5">
        <f t="shared" si="66"/>
        <v>735.1511009016607</v>
      </c>
      <c r="I78" s="5">
        <f t="shared" si="66"/>
        <v>721.8436141968717</v>
      </c>
      <c r="J78" s="5">
        <f t="shared" si="66"/>
        <v>709.0177434858575</v>
      </c>
      <c r="K78" s="5">
        <f t="shared" si="66"/>
        <v>696.6476960875241</v>
      </c>
      <c r="L78" s="5">
        <f t="shared" si="66"/>
        <v>684.7094952161265</v>
      </c>
      <c r="M78" s="5">
        <f t="shared" si="66"/>
        <v>673.1808224682054</v>
      </c>
      <c r="N78" s="5">
        <f t="shared" si="66"/>
        <v>662.0408764662205</v>
      </c>
      <c r="O78" s="5">
        <f t="shared" si="66"/>
        <v>651.2702457538081</v>
      </c>
      <c r="P78" s="5">
        <f t="shared" si="66"/>
        <v>640.8507942905336</v>
      </c>
      <c r="Q78" s="5">
        <f t="shared" si="66"/>
        <v>630.7655581097189</v>
      </c>
      <c r="R78" s="5">
        <f t="shared" si="66"/>
        <v>620.9986518874176</v>
      </c>
      <c r="S78" s="5">
        <f t="shared" si="66"/>
        <v>611.5351843288173</v>
      </c>
      <c r="T78" s="5">
        <f t="shared" si="66"/>
        <v>602.3611814143845</v>
      </c>
      <c r="U78" s="5">
        <f t="shared" si="66"/>
        <v>593.4635166653278</v>
      </c>
      <c r="V78" s="5">
        <f t="shared" si="66"/>
        <v>584.8298476892834</v>
      </c>
      <c r="W78" s="5">
        <f t="shared" si="66"/>
        <v>576.4485583548978</v>
      </c>
      <c r="X78" s="5">
        <f t="shared" si="66"/>
        <v>568.308706020177</v>
      </c>
      <c r="Y78" s="5">
        <f t="shared" si="66"/>
        <v>560.3999733057707</v>
      </c>
      <c r="Z78" s="5">
        <f t="shared" si="66"/>
        <v>552.7126239621753</v>
      </c>
      <c r="AA78" s="5">
        <f t="shared" si="66"/>
        <v>545.237462430352</v>
      </c>
      <c r="AB78" s="5">
        <f t="shared" si="66"/>
        <v>537.9657967394834</v>
      </c>
      <c r="AC78" s="5">
        <f t="shared" si="66"/>
        <v>530.8894044243974</v>
      </c>
      <c r="AD78" s="5">
        <f t="shared" si="66"/>
        <v>524.0005011792925</v>
      </c>
      <c r="AE78" s="5">
        <f t="shared" si="66"/>
        <v>517.291711994428</v>
      </c>
      <c r="AF78" s="5">
        <f t="shared" si="66"/>
        <v>510.7560445489382</v>
      </c>
      <c r="AG78" s="5">
        <f t="shared" si="66"/>
        <v>504.38686465634544</v>
      </c>
      <c r="AH78" s="5">
        <f t="shared" si="66"/>
        <v>498.177873580067</v>
      </c>
      <c r="AI78" s="5">
        <f t="shared" si="66"/>
        <v>492.1230870545923</v>
      </c>
      <c r="AJ78" s="5">
        <f t="shared" si="66"/>
        <v>486.21681586432703</v>
      </c>
      <c r="AK78" s="5">
        <f t="shared" si="66"/>
        <v>480.4536478466156</v>
      </c>
      <c r="AL78" s="5">
        <f t="shared" si="66"/>
        <v>474.8284311983899</v>
      </c>
      <c r="AM78" s="5">
        <f t="shared" si="66"/>
        <v>469.33625897742803</v>
      </c>
      <c r="AN78" s="5">
        <f t="shared" si="66"/>
        <v>463.9724546995163</v>
      </c>
      <c r="AO78" s="5">
        <f t="shared" si="66"/>
        <v>458.7325589420337</v>
      </c>
      <c r="AP78" s="5">
        <f t="shared" si="66"/>
        <v>453.61231687274017</v>
      </c>
      <c r="AQ78" s="5">
        <f t="shared" si="66"/>
        <v>448.6076666299662</v>
      </c>
      <c r="AR78" s="5">
        <f t="shared" si="66"/>
        <v>443.7147284870604</v>
      </c>
      <c r="AS78" s="5">
        <f t="shared" si="66"/>
        <v>438.929794739945</v>
      </c>
      <c r="AT78" s="5">
        <f t="shared" si="66"/>
        <v>434.2493202620235</v>
      </c>
      <c r="AU78" s="5">
        <f t="shared" si="66"/>
        <v>429.6699136755504</v>
      </c>
      <c r="AV78" s="5">
        <f t="shared" si="66"/>
        <v>425.1883290929672</v>
      </c>
      <c r="AW78" s="5">
        <f t="shared" si="66"/>
        <v>420.8014583856749</v>
      </c>
      <c r="AX78" s="5">
        <f t="shared" si="66"/>
        <v>416.5063239413112</v>
      </c>
      <c r="AY78" s="5">
        <f t="shared" si="66"/>
        <v>412.30007187384797</v>
      </c>
      <c r="AZ78" s="5">
        <f t="shared" si="66"/>
        <v>408.17996565378326</v>
      </c>
      <c r="BA78" s="5">
        <f t="shared" si="66"/>
        <v>404.14338012837413</v>
      </c>
      <c r="BB78" s="5">
        <f t="shared" si="66"/>
        <v>400.18779590429517</v>
      </c>
      <c r="BC78" s="5">
        <f t="shared" si="66"/>
        <v>396.31079406732215</v>
      </c>
      <c r="BD78" s="5">
        <f t="shared" si="66"/>
        <v>392.51005121565413</v>
      </c>
      <c r="BE78" s="5">
        <f t="shared" si="66"/>
        <v>388.78333478532943</v>
      </c>
      <c r="BF78" s="5">
        <f t="shared" si="66"/>
        <v>385.1284986478637</v>
      </c>
      <c r="BG78" s="5">
        <f t="shared" si="66"/>
        <v>381.54347896177427</v>
      </c>
      <c r="BH78" s="5">
        <f t="shared" si="66"/>
        <v>378.0262902610498</v>
      </c>
      <c r="BI78" s="5">
        <f t="shared" si="66"/>
        <v>374.57502176490965</v>
      </c>
      <c r="BJ78" s="5">
        <f t="shared" si="66"/>
        <v>371.1878338943672</v>
      </c>
      <c r="BK78" s="5">
        <f t="shared" si="66"/>
        <v>367.8629549821852</v>
      </c>
      <c r="BL78" s="5">
        <f t="shared" si="66"/>
        <v>364.5986781638006</v>
      </c>
      <c r="BM78" s="5">
        <f t="shared" si="66"/>
        <v>361.39335843769817</v>
      </c>
      <c r="BN78" s="5">
        <f t="shared" si="66"/>
        <v>358.2454098845429</v>
      </c>
      <c r="BO78" s="5">
        <f aca="true" t="shared" si="67" ref="BO78:CY78">1000000*BO$61*70.906</f>
        <v>355.153303035149</v>
      </c>
      <c r="BP78" s="5">
        <f t="shared" si="67"/>
        <v>352.11556237806394</v>
      </c>
      <c r="BQ78" s="5">
        <f t="shared" si="67"/>
        <v>349.13076399819386</v>
      </c>
      <c r="BR78" s="5">
        <f t="shared" si="67"/>
        <v>346.1975333384948</v>
      </c>
      <c r="BS78" s="5">
        <f t="shared" si="67"/>
        <v>343.31454307730485</v>
      </c>
      <c r="BT78" s="5">
        <f t="shared" si="67"/>
        <v>340.48051111439764</v>
      </c>
      <c r="BU78" s="5">
        <f t="shared" si="67"/>
        <v>337.6941986593118</v>
      </c>
      <c r="BV78" s="5">
        <f t="shared" si="67"/>
        <v>334.95440841594</v>
      </c>
      <c r="BW78" s="5">
        <f t="shared" si="67"/>
        <v>332.25998285776524</v>
      </c>
      <c r="BX78" s="5">
        <f t="shared" si="67"/>
        <v>329.60980258850236</v>
      </c>
      <c r="BY78" s="5">
        <f t="shared" si="67"/>
        <v>327.00278478324697</v>
      </c>
      <c r="BZ78" s="5">
        <f t="shared" si="67"/>
        <v>324.43788170555234</v>
      </c>
      <c r="CA78" s="5">
        <f t="shared" si="67"/>
        <v>321.9140792961503</v>
      </c>
      <c r="CB78" s="5">
        <f t="shared" si="67"/>
        <v>319.43039582930726</v>
      </c>
      <c r="CC78" s="5">
        <f t="shared" si="67"/>
        <v>316.9858806330597</v>
      </c>
      <c r="CD78" s="5">
        <f t="shared" si="67"/>
        <v>314.579612869811</v>
      </c>
      <c r="CE78" s="5">
        <f t="shared" si="67"/>
        <v>312.21070037399187</v>
      </c>
      <c r="CF78" s="5">
        <f t="shared" si="67"/>
        <v>309.8782785436893</v>
      </c>
      <c r="CG78" s="5">
        <f t="shared" si="67"/>
        <v>307.5815092833415</v>
      </c>
      <c r="CH78" s="5">
        <f t="shared" si="67"/>
        <v>305.3195799947722</v>
      </c>
      <c r="CI78" s="5">
        <f t="shared" si="67"/>
        <v>303.0917026140034</v>
      </c>
      <c r="CJ78" s="5">
        <f t="shared" si="67"/>
        <v>300.89711269143953</v>
      </c>
      <c r="CK78" s="5">
        <f t="shared" si="67"/>
        <v>298.73506851316023</v>
      </c>
      <c r="CL78" s="5">
        <f t="shared" si="67"/>
        <v>296.6048502611911</v>
      </c>
      <c r="CM78" s="5">
        <f t="shared" si="67"/>
        <v>294.5057592107505</v>
      </c>
      <c r="CN78" s="5">
        <f t="shared" si="67"/>
        <v>292.4371169625837</v>
      </c>
      <c r="CO78" s="5">
        <f t="shared" si="67"/>
        <v>290.39826470860675</v>
      </c>
      <c r="CP78" s="5">
        <f t="shared" si="67"/>
        <v>288.3885625291859</v>
      </c>
      <c r="CQ78" s="5">
        <f t="shared" si="67"/>
        <v>286.4073887204719</v>
      </c>
      <c r="CR78" s="5">
        <f t="shared" si="67"/>
        <v>284.4541391502982</v>
      </c>
      <c r="CS78" s="5">
        <f t="shared" si="67"/>
        <v>282.5282266412392</v>
      </c>
      <c r="CT78" s="5">
        <f t="shared" si="67"/>
        <v>280.6290803794983</v>
      </c>
      <c r="CU78" s="5">
        <f t="shared" si="67"/>
        <v>278.7561453483736</v>
      </c>
      <c r="CV78" s="5">
        <f t="shared" si="67"/>
        <v>276.9088817851152</v>
      </c>
      <c r="CW78" s="5">
        <f t="shared" si="67"/>
        <v>275.0867646600559</v>
      </c>
      <c r="CX78" s="5">
        <f t="shared" si="67"/>
        <v>273.2892831769539</v>
      </c>
      <c r="CY78" s="5">
        <f t="shared" si="67"/>
        <v>271.5159402935479</v>
      </c>
    </row>
    <row r="79" spans="2:103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</row>
    <row r="80" spans="1:103" ht="12.75">
      <c r="A80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</row>
    <row r="81" spans="1:103" ht="12.75">
      <c r="A81" t="s">
        <v>26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</row>
    <row r="82" spans="1:103" ht="12.75">
      <c r="A82" t="s">
        <v>29</v>
      </c>
      <c r="B82" s="5">
        <f>1000000000*B$54/660</f>
        <v>1.3361126225832107</v>
      </c>
      <c r="C82" s="5">
        <f>1000000000*C$54/660</f>
        <v>1.3361126225832107</v>
      </c>
      <c r="D82" s="5">
        <f aca="true" t="shared" si="68" ref="D82:BO82">1000000000*D$54/660</f>
        <v>1.346544006124518</v>
      </c>
      <c r="E82" s="5">
        <f t="shared" si="68"/>
        <v>1.356543536011763</v>
      </c>
      <c r="F82" s="5">
        <f t="shared" si="68"/>
        <v>1.3661367534773015</v>
      </c>
      <c r="G82" s="5">
        <f t="shared" si="68"/>
        <v>1.3753472275433785</v>
      </c>
      <c r="H82" s="5">
        <f t="shared" si="68"/>
        <v>1.3841967424096095</v>
      </c>
      <c r="I82" s="5">
        <f t="shared" si="68"/>
        <v>1.3927054638058183</v>
      </c>
      <c r="J82" s="5">
        <f t="shared" si="68"/>
        <v>1.400892087021494</v>
      </c>
      <c r="K82" s="5">
        <f t="shared" si="68"/>
        <v>1.4087739689301146</v>
      </c>
      <c r="L82" s="5">
        <f t="shared" si="68"/>
        <v>1.4163672459966143</v>
      </c>
      <c r="M82" s="5">
        <f t="shared" si="68"/>
        <v>1.4236869399783105</v>
      </c>
      <c r="N82" s="5">
        <f t="shared" si="68"/>
        <v>1.43074705279471</v>
      </c>
      <c r="O82" s="5">
        <f t="shared" si="68"/>
        <v>1.4375606518424404</v>
      </c>
      <c r="P82" s="5">
        <f t="shared" si="68"/>
        <v>1.4441399468621852</v>
      </c>
      <c r="Q82" s="5">
        <f t="shared" si="68"/>
        <v>1.450496359320054</v>
      </c>
      <c r="R82" s="5">
        <f t="shared" si="68"/>
        <v>1.456640585142272</v>
      </c>
      <c r="S82" s="5">
        <f t="shared" si="68"/>
        <v>1.462582651536111</v>
      </c>
      <c r="T82" s="5">
        <f t="shared" si="68"/>
        <v>1.4683319685388825</v>
      </c>
      <c r="U82" s="5">
        <f t="shared" si="68"/>
        <v>1.4738973758582563</v>
      </c>
      <c r="V82" s="5">
        <f t="shared" si="68"/>
        <v>1.479287185499314</v>
      </c>
      <c r="W82" s="5">
        <f t="shared" si="68"/>
        <v>1.4845092206149268</v>
      </c>
      <c r="X82" s="5">
        <f t="shared" si="68"/>
        <v>1.489570850965026</v>
      </c>
      <c r="Y82" s="5">
        <f t="shared" si="68"/>
        <v>1.494479025325886</v>
      </c>
      <c r="Z82" s="5">
        <f t="shared" si="68"/>
        <v>1.4992403011518332</v>
      </c>
      <c r="AA82" s="5">
        <f t="shared" si="68"/>
        <v>1.5038608717579303</v>
      </c>
      <c r="AB82" s="5">
        <f t="shared" si="68"/>
        <v>1.5083465912625391</v>
      </c>
      <c r="AC82" s="5">
        <f t="shared" si="68"/>
        <v>1.5127029975026869</v>
      </c>
      <c r="AD82" s="5">
        <f t="shared" si="68"/>
        <v>1.5169353331122801</v>
      </c>
      <c r="AE82" s="5">
        <f t="shared" si="68"/>
        <v>1.5210485649330883</v>
      </c>
      <c r="AF82" s="5">
        <f t="shared" si="68"/>
        <v>1.5250474019106708</v>
      </c>
      <c r="AG82" s="5">
        <f t="shared" si="68"/>
        <v>1.5289363116117096</v>
      </c>
      <c r="AH82" s="5">
        <f t="shared" si="68"/>
        <v>1.5327195354853262</v>
      </c>
      <c r="AI82" s="5">
        <f t="shared" si="68"/>
        <v>1.5364011029786444</v>
      </c>
      <c r="AJ82" s="5">
        <f t="shared" si="68"/>
        <v>1.5399848446059041</v>
      </c>
      <c r="AK82" s="5">
        <f t="shared" si="68"/>
        <v>1.5434744040607107</v>
      </c>
      <c r="AL82" s="5">
        <f t="shared" si="68"/>
        <v>1.546873249452327</v>
      </c>
      <c r="AM82" s="5">
        <f t="shared" si="68"/>
        <v>1.550184683739177</v>
      </c>
      <c r="AN82" s="5">
        <f t="shared" si="68"/>
        <v>1.553411854425816</v>
      </c>
      <c r="AO82" s="5">
        <f t="shared" si="68"/>
        <v>1.556557762583434</v>
      </c>
      <c r="AP82" s="5">
        <f t="shared" si="68"/>
        <v>1.5596252712484246</v>
      </c>
      <c r="AQ82" s="5">
        <f t="shared" si="68"/>
        <v>1.5626171132485673</v>
      </c>
      <c r="AR82" s="5">
        <f t="shared" si="68"/>
        <v>1.565535898501903</v>
      </c>
      <c r="AS82" s="5">
        <f t="shared" si="68"/>
        <v>1.568384120829376</v>
      </c>
      <c r="AT82" s="5">
        <f t="shared" si="68"/>
        <v>1.5711641643186811</v>
      </c>
      <c r="AU82" s="5">
        <f t="shared" si="68"/>
        <v>1.573878309273494</v>
      </c>
      <c r="AV82" s="5">
        <f t="shared" si="68"/>
        <v>1.576528737779321</v>
      </c>
      <c r="AW82" s="5">
        <f t="shared" si="68"/>
        <v>1.579117538914532</v>
      </c>
      <c r="AX82" s="5">
        <f t="shared" si="68"/>
        <v>1.5816467136327415</v>
      </c>
      <c r="AY82" s="5">
        <f t="shared" si="68"/>
        <v>1.5841181793404948</v>
      </c>
      <c r="AZ82" s="5">
        <f t="shared" si="68"/>
        <v>1.58653377419227</v>
      </c>
      <c r="BA82" s="5">
        <f t="shared" si="68"/>
        <v>1.5888952611229765</v>
      </c>
      <c r="BB82" s="5">
        <f t="shared" si="68"/>
        <v>1.5912043316365156</v>
      </c>
      <c r="BC82" s="5">
        <f t="shared" si="68"/>
        <v>1.59346260936747</v>
      </c>
      <c r="BD82" s="5">
        <f t="shared" si="68"/>
        <v>1.595671653431649</v>
      </c>
      <c r="BE82" s="5">
        <f t="shared" si="68"/>
        <v>1.5978329615799662</v>
      </c>
      <c r="BF82" s="5">
        <f t="shared" si="68"/>
        <v>1.5999479731690114</v>
      </c>
      <c r="BG82" s="5">
        <f t="shared" si="68"/>
        <v>1.6020180719606443</v>
      </c>
      <c r="BH82" s="5">
        <f t="shared" si="68"/>
        <v>1.6040445887620023</v>
      </c>
      <c r="BI82" s="5">
        <f t="shared" si="68"/>
        <v>1.6060288039164505</v>
      </c>
      <c r="BJ82" s="5">
        <f t="shared" si="68"/>
        <v>1.6079719496552118</v>
      </c>
      <c r="BK82" s="5">
        <f t="shared" si="68"/>
        <v>1.6098752123187035</v>
      </c>
      <c r="BL82" s="5">
        <f t="shared" si="68"/>
        <v>1.6117397344559345</v>
      </c>
      <c r="BM82" s="5">
        <f t="shared" si="68"/>
        <v>1.6135666168097114</v>
      </c>
      <c r="BN82" s="5">
        <f t="shared" si="68"/>
        <v>1.6153569201948474</v>
      </c>
      <c r="BO82" s="5">
        <f t="shared" si="68"/>
        <v>1.6171116672760497</v>
      </c>
      <c r="BP82" s="5">
        <f aca="true" t="shared" si="69" ref="BP82:CY82">1000000000*BP$54/660</f>
        <v>1.6188318442516898</v>
      </c>
      <c r="BQ82" s="5">
        <f t="shared" si="69"/>
        <v>1.6205184024492265</v>
      </c>
      <c r="BR82" s="5">
        <f t="shared" si="69"/>
        <v>1.622172259837655</v>
      </c>
      <c r="BS82" s="5">
        <f t="shared" si="69"/>
        <v>1.6237943024619643</v>
      </c>
      <c r="BT82" s="5">
        <f t="shared" si="69"/>
        <v>1.6253853858042842</v>
      </c>
      <c r="BU82" s="5">
        <f t="shared" si="69"/>
        <v>1.6269463360760346</v>
      </c>
      <c r="BV82" s="5">
        <f t="shared" si="69"/>
        <v>1.628477951445155</v>
      </c>
      <c r="BW82" s="5">
        <f t="shared" si="69"/>
        <v>1.629981003202168</v>
      </c>
      <c r="BX82" s="5">
        <f t="shared" si="69"/>
        <v>1.6314562368686232</v>
      </c>
      <c r="BY82" s="5">
        <f t="shared" si="69"/>
        <v>1.6329043732512176</v>
      </c>
      <c r="BZ82" s="5">
        <f t="shared" si="69"/>
        <v>1.63432610944467</v>
      </c>
      <c r="CA82" s="5">
        <f t="shared" si="69"/>
        <v>1.6357221197862415</v>
      </c>
      <c r="CB82" s="5">
        <f t="shared" si="69"/>
        <v>1.637093056764602</v>
      </c>
      <c r="CC82" s="5">
        <f t="shared" si="69"/>
        <v>1.6384395518855717</v>
      </c>
      <c r="CD82" s="5">
        <f t="shared" si="69"/>
        <v>1.6397622164971044</v>
      </c>
      <c r="CE82" s="5">
        <f t="shared" si="69"/>
        <v>1.6410616425757454</v>
      </c>
      <c r="CF82" s="5">
        <f t="shared" si="69"/>
        <v>1.642338403476638</v>
      </c>
      <c r="CG82" s="5">
        <f t="shared" si="69"/>
        <v>1.643593054649043</v>
      </c>
      <c r="CH82" s="5">
        <f t="shared" si="69"/>
        <v>1.644826134319204</v>
      </c>
      <c r="CI82" s="5">
        <f t="shared" si="69"/>
        <v>1.6460381641422908</v>
      </c>
      <c r="CJ82" s="5">
        <f t="shared" si="69"/>
        <v>1.6472296498250336</v>
      </c>
      <c r="CK82" s="5">
        <f t="shared" si="69"/>
        <v>1.6484010817205885</v>
      </c>
      <c r="CL82" s="5">
        <f t="shared" si="69"/>
        <v>1.6495529353970568</v>
      </c>
      <c r="CM82" s="5">
        <f t="shared" si="69"/>
        <v>1.6506856721810155</v>
      </c>
      <c r="CN82" s="5">
        <f t="shared" si="69"/>
        <v>1.6517997396773323</v>
      </c>
      <c r="CO82" s="5">
        <f t="shared" si="69"/>
        <v>1.6528955722664629</v>
      </c>
      <c r="CP82" s="5">
        <f t="shared" si="69"/>
        <v>1.6539735915803622</v>
      </c>
      <c r="CQ82" s="5">
        <f t="shared" si="69"/>
        <v>1.6550342069580692</v>
      </c>
      <c r="CR82" s="5">
        <f t="shared" si="69"/>
        <v>1.6560778158819822</v>
      </c>
      <c r="CS82" s="5">
        <f t="shared" si="69"/>
        <v>1.6571048043957637</v>
      </c>
      <c r="CT82" s="5">
        <f t="shared" si="69"/>
        <v>1.6581155475047729</v>
      </c>
      <c r="CU82" s="5">
        <f t="shared" si="69"/>
        <v>1.6591104095598765</v>
      </c>
      <c r="CV82" s="5">
        <f t="shared" si="69"/>
        <v>1.6600897446254328</v>
      </c>
      <c r="CW82" s="5">
        <f t="shared" si="69"/>
        <v>1.6610538968322057</v>
      </c>
      <c r="CX82" s="5">
        <f t="shared" si="69"/>
        <v>1.6620032007159298</v>
      </c>
      <c r="CY82" s="5">
        <f t="shared" si="69"/>
        <v>1.6629379815421867</v>
      </c>
    </row>
    <row r="83" spans="1:103" ht="12.75">
      <c r="A83" t="s">
        <v>94</v>
      </c>
      <c r="B83" s="5">
        <f>1000000000*B$57/94</f>
        <v>0</v>
      </c>
      <c r="C83" s="5">
        <f>1000000000*C$57/94</f>
        <v>0</v>
      </c>
      <c r="D83" s="5">
        <f aca="true" t="shared" si="70" ref="D83:BO83">1000000000*D$57/94</f>
        <v>0.17524390761000605</v>
      </c>
      <c r="E83" s="5">
        <f t="shared" si="70"/>
        <v>0.3507449283968445</v>
      </c>
      <c r="F83" s="5">
        <f t="shared" si="70"/>
        <v>0.5264324033019776</v>
      </c>
      <c r="G83" s="5">
        <f t="shared" si="70"/>
        <v>0.7022401878541412</v>
      </c>
      <c r="H83" s="5">
        <f t="shared" si="70"/>
        <v>0.8781063192459304</v>
      </c>
      <c r="I83" s="5">
        <f t="shared" si="70"/>
        <v>1.0539727136455985</v>
      </c>
      <c r="J83" s="5">
        <f t="shared" si="70"/>
        <v>1.2297848904616542</v>
      </c>
      <c r="K83" s="5">
        <f t="shared" si="70"/>
        <v>1.405491720690509</v>
      </c>
      <c r="L83" s="5">
        <f t="shared" si="70"/>
        <v>1.581045196831428</v>
      </c>
      <c r="M83" s="5">
        <f t="shared" si="70"/>
        <v>1.7564002221576342</v>
      </c>
      <c r="N83" s="5">
        <f t="shared" si="70"/>
        <v>1.9315144173952639</v>
      </c>
      <c r="O83" s="5">
        <f t="shared" si="70"/>
        <v>2.106347943089367</v>
      </c>
      <c r="P83" s="5">
        <f t="shared" si="70"/>
        <v>2.280863336133517</v>
      </c>
      <c r="Q83" s="5">
        <f t="shared" si="70"/>
        <v>2.4550253591113607</v>
      </c>
      <c r="R83" s="5">
        <f t="shared" si="70"/>
        <v>2.6288008612482043</v>
      </c>
      <c r="S83" s="5">
        <f t="shared" si="70"/>
        <v>2.802158649901744</v>
      </c>
      <c r="T83" s="5">
        <f t="shared" si="70"/>
        <v>2.9750693716357897</v>
      </c>
      <c r="U83" s="5">
        <f t="shared" si="70"/>
        <v>3.1475054020216997</v>
      </c>
      <c r="V83" s="5">
        <f t="shared" si="70"/>
        <v>3.319440743400975</v>
      </c>
      <c r="W83" s="5">
        <f t="shared" si="70"/>
        <v>3.490850929920777</v>
      </c>
      <c r="X83" s="5">
        <f t="shared" si="70"/>
        <v>3.6617129392233405</v>
      </c>
      <c r="Y83" s="5">
        <f t="shared" si="70"/>
        <v>3.832005110231593</v>
      </c>
      <c r="Z83" s="5">
        <f t="shared" si="70"/>
        <v>4.001707066527656</v>
      </c>
      <c r="AA83" s="5">
        <f t="shared" si="70"/>
        <v>4.170799644869321</v>
      </c>
      <c r="AB83" s="5">
        <f t="shared" si="70"/>
        <v>4.339264828432669</v>
      </c>
      <c r="AC83" s="5">
        <f t="shared" si="70"/>
        <v>4.5070856844074445</v>
      </c>
      <c r="AD83" s="5">
        <f t="shared" si="70"/>
        <v>4.674246305606174</v>
      </c>
      <c r="AE83" s="5">
        <f t="shared" si="70"/>
        <v>4.840731755778764</v>
      </c>
      <c r="AF83" s="5">
        <f t="shared" si="70"/>
        <v>5.006528018351943</v>
      </c>
      <c r="AG83" s="5">
        <f t="shared" si="70"/>
        <v>5.171621948337631</v>
      </c>
      <c r="AH83" s="5">
        <f t="shared" si="70"/>
        <v>5.336001227176662</v>
      </c>
      <c r="AI83" s="5">
        <f t="shared" si="70"/>
        <v>5.499654320304333</v>
      </c>
      <c r="AJ83" s="5">
        <f t="shared" si="70"/>
        <v>5.662570437242366</v>
      </c>
      <c r="AK83" s="5">
        <f t="shared" si="70"/>
        <v>5.824739494038236</v>
      </c>
      <c r="AL83" s="5">
        <f t="shared" si="70"/>
        <v>5.986152077887606</v>
      </c>
      <c r="AM83" s="5">
        <f t="shared" si="70"/>
        <v>6.146799413789041</v>
      </c>
      <c r="AN83" s="5">
        <f t="shared" si="70"/>
        <v>6.306673333092292</v>
      </c>
      <c r="AO83" s="5">
        <f t="shared" si="70"/>
        <v>6.465766243812511</v>
      </c>
      <c r="AP83" s="5">
        <f t="shared" si="70"/>
        <v>6.624071102592796</v>
      </c>
      <c r="AQ83" s="5">
        <f t="shared" si="70"/>
        <v>6.7815813882065665</v>
      </c>
      <c r="AR83" s="5">
        <f t="shared" si="70"/>
        <v>6.938291076499652</v>
      </c>
      <c r="AS83" s="5">
        <f t="shared" si="70"/>
        <v>7.094194616679527</v>
      </c>
      <c r="AT83" s="5">
        <f t="shared" si="70"/>
        <v>7.249286908866078</v>
      </c>
      <c r="AU83" s="5">
        <f t="shared" si="70"/>
        <v>7.403563282824678</v>
      </c>
      <c r="AV83" s="5">
        <f t="shared" si="70"/>
        <v>7.5570194778080495</v>
      </c>
      <c r="AW83" s="5">
        <f t="shared" si="70"/>
        <v>7.7096516234388535</v>
      </c>
      <c r="AX83" s="5">
        <f t="shared" si="70"/>
        <v>7.861456221569691</v>
      </c>
      <c r="AY83" s="5">
        <f t="shared" si="70"/>
        <v>8.012430129061812</v>
      </c>
      <c r="AZ83" s="5">
        <f t="shared" si="70"/>
        <v>8.162570541427822</v>
      </c>
      <c r="BA83" s="5">
        <f t="shared" si="70"/>
        <v>8.31187497728758</v>
      </c>
      <c r="BB83" s="5">
        <f t="shared" si="70"/>
        <v>8.460341263589884</v>
      </c>
      <c r="BC83" s="5">
        <f t="shared" si="70"/>
        <v>8.607967521555805</v>
      </c>
      <c r="BD83" s="5">
        <f t="shared" si="70"/>
        <v>8.754752153302496</v>
      </c>
      <c r="BE83" s="5">
        <f t="shared" si="70"/>
        <v>8.90069382910899</v>
      </c>
      <c r="BF83" s="5">
        <f t="shared" si="70"/>
        <v>9.045791475288105</v>
      </c>
      <c r="BG83" s="5">
        <f t="shared" si="70"/>
        <v>9.190044262630856</v>
      </c>
      <c r="BH83" s="5">
        <f t="shared" si="70"/>
        <v>9.333451595391983</v>
      </c>
      <c r="BI83" s="5">
        <f t="shared" si="70"/>
        <v>9.476013100787155</v>
      </c>
      <c r="BJ83" s="5">
        <f t="shared" si="70"/>
        <v>9.61772861897434</v>
      </c>
      <c r="BK83" s="5">
        <f t="shared" si="70"/>
        <v>9.758598193493476</v>
      </c>
      <c r="BL83" s="5">
        <f t="shared" si="70"/>
        <v>9.898622062140284</v>
      </c>
      <c r="BM83" s="5">
        <f t="shared" si="70"/>
        <v>10.037800648251404</v>
      </c>
      <c r="BN83" s="5">
        <f t="shared" si="70"/>
        <v>10.176134552379596</v>
      </c>
      <c r="BO83" s="5">
        <f t="shared" si="70"/>
        <v>10.313624544338875</v>
      </c>
      <c r="BP83" s="5">
        <f aca="true" t="shared" si="71" ref="BP83:CY83">1000000000*BP$57/94</f>
        <v>10.45027155560075</v>
      </c>
      <c r="BQ83" s="5">
        <f t="shared" si="71"/>
        <v>10.586076672023795</v>
      </c>
      <c r="BR83" s="5">
        <f t="shared" si="71"/>
        <v>10.721041126899879</v>
      </c>
      <c r="BS83" s="5">
        <f t="shared" si="71"/>
        <v>10.85516629430129</v>
      </c>
      <c r="BT83" s="5">
        <f t="shared" si="71"/>
        <v>10.988453682713924</v>
      </c>
      <c r="BU83" s="5">
        <f t="shared" si="71"/>
        <v>11.120904928942583</v>
      </c>
      <c r="BV83" s="5">
        <f t="shared" si="71"/>
        <v>11.252521792275148</v>
      </c>
      <c r="BW83" s="5">
        <f t="shared" si="71"/>
        <v>11.383306148893237</v>
      </c>
      <c r="BX83" s="5">
        <f t="shared" si="71"/>
        <v>11.513259986517491</v>
      </c>
      <c r="BY83" s="5">
        <f t="shared" si="71"/>
        <v>11.642385399276526</v>
      </c>
      <c r="BZ83" s="5">
        <f t="shared" si="71"/>
        <v>11.770684582788883</v>
      </c>
      <c r="CA83" s="5">
        <f t="shared" si="71"/>
        <v>11.89815982944816</v>
      </c>
      <c r="CB83" s="5">
        <f t="shared" si="71"/>
        <v>12.024813523901905</v>
      </c>
      <c r="CC83" s="5">
        <f t="shared" si="71"/>
        <v>12.150648138715322</v>
      </c>
      <c r="CD83" s="5">
        <f t="shared" si="71"/>
        <v>12.275666230211446</v>
      </c>
      <c r="CE83" s="5">
        <f t="shared" si="71"/>
        <v>12.399870434479716</v>
      </c>
      <c r="CF83" s="5">
        <f t="shared" si="71"/>
        <v>12.52326346354547</v>
      </c>
      <c r="CG83" s="5">
        <f t="shared" si="71"/>
        <v>12.645848101693106</v>
      </c>
      <c r="CH83" s="5">
        <f t="shared" si="71"/>
        <v>12.76762720193614</v>
      </c>
      <c r="CI83" s="5">
        <f t="shared" si="71"/>
        <v>12.888603682627705</v>
      </c>
      <c r="CJ83" s="5">
        <f t="shared" si="71"/>
        <v>13.008780524205337</v>
      </c>
      <c r="CK83" s="5">
        <f t="shared" si="71"/>
        <v>13.128160766064235</v>
      </c>
      <c r="CL83" s="5">
        <f t="shared" si="71"/>
        <v>13.246747503553431</v>
      </c>
      <c r="CM83" s="5">
        <f t="shared" si="71"/>
        <v>13.364543885089653</v>
      </c>
      <c r="CN83" s="5">
        <f t="shared" si="71"/>
        <v>13.481553109383812</v>
      </c>
      <c r="CO83" s="5">
        <f t="shared" si="71"/>
        <v>13.597778422775418</v>
      </c>
      <c r="CP83" s="5">
        <f t="shared" si="71"/>
        <v>13.713223116670337</v>
      </c>
      <c r="CQ83" s="5">
        <f t="shared" si="71"/>
        <v>13.82789052507759</v>
      </c>
      <c r="CR83" s="5">
        <f t="shared" si="71"/>
        <v>13.94178402224111</v>
      </c>
      <c r="CS83" s="5">
        <f t="shared" si="71"/>
        <v>14.054907020362501</v>
      </c>
      <c r="CT83" s="5">
        <f t="shared" si="71"/>
        <v>14.167262967411094</v>
      </c>
      <c r="CU83" s="5">
        <f t="shared" si="71"/>
        <v>14.278855345017734</v>
      </c>
      <c r="CV83" s="5">
        <f t="shared" si="71"/>
        <v>14.389687666448904</v>
      </c>
      <c r="CW83" s="5">
        <f t="shared" si="71"/>
        <v>14.49976347465795</v>
      </c>
      <c r="CX83" s="5">
        <f t="shared" si="71"/>
        <v>14.609086340410313</v>
      </c>
      <c r="CY83" s="5">
        <f t="shared" si="71"/>
        <v>14.71765986047984</v>
      </c>
    </row>
    <row r="84" spans="1:103" ht="12.75">
      <c r="A84" t="s">
        <v>95</v>
      </c>
      <c r="B84" s="5">
        <f>1000000000*B$59/29</f>
        <v>393.9001605881718</v>
      </c>
      <c r="C84" s="5">
        <f>1000000000*C$59/29</f>
        <v>393.9001605881718</v>
      </c>
      <c r="D84" s="5">
        <f aca="true" t="shared" si="72" ref="D84:BO84">1000000000*D$59/29</f>
        <v>385.94822878252984</v>
      </c>
      <c r="E84" s="5">
        <f t="shared" si="72"/>
        <v>378.3111721157439</v>
      </c>
      <c r="F84" s="5">
        <f t="shared" si="72"/>
        <v>370.9704994048546</v>
      </c>
      <c r="G84" s="5">
        <f t="shared" si="72"/>
        <v>363.9091472225202</v>
      </c>
      <c r="H84" s="5">
        <f t="shared" si="72"/>
        <v>357.1113441759765</v>
      </c>
      <c r="I84" s="5">
        <f t="shared" si="72"/>
        <v>350.5624904256812</v>
      </c>
      <c r="J84" s="5">
        <f t="shared" si="72"/>
        <v>344.2490504789518</v>
      </c>
      <c r="K84" s="5">
        <f t="shared" si="72"/>
        <v>338.15845757875036</v>
      </c>
      <c r="L84" s="5">
        <f t="shared" si="72"/>
        <v>332.27902824689045</v>
      </c>
      <c r="M84" s="5">
        <f t="shared" si="72"/>
        <v>326.5998857423787</v>
      </c>
      <c r="N84" s="5">
        <f t="shared" si="72"/>
        <v>321.1108913658373</v>
      </c>
      <c r="O84" s="5">
        <f t="shared" si="72"/>
        <v>315.8025826852868</v>
      </c>
      <c r="P84" s="5">
        <f t="shared" si="72"/>
        <v>310.66611788129984</v>
      </c>
      <c r="Q84" s="5">
        <f t="shared" si="72"/>
        <v>305.6932255142157</v>
      </c>
      <c r="R84" s="5">
        <f t="shared" si="72"/>
        <v>300.87615910563034</v>
      </c>
      <c r="S84" s="5">
        <f t="shared" si="72"/>
        <v>296.2076560031597</v>
      </c>
      <c r="T84" s="5">
        <f t="shared" si="72"/>
        <v>291.68090006349195</v>
      </c>
      <c r="U84" s="5">
        <f t="shared" si="72"/>
        <v>287.28948774565583</v>
      </c>
      <c r="V84" s="5">
        <f t="shared" si="72"/>
        <v>283.02739725561764</v>
      </c>
      <c r="W84" s="5">
        <f t="shared" si="72"/>
        <v>278.8889604259169</v>
      </c>
      <c r="X84" s="5">
        <f t="shared" si="72"/>
        <v>274.8688370510407</v>
      </c>
      <c r="Y84" s="5">
        <f t="shared" si="72"/>
        <v>270.9619914314211</v>
      </c>
      <c r="Z84" s="5">
        <f t="shared" si="72"/>
        <v>267.1636709070015</v>
      </c>
      <c r="AA84" s="5">
        <f t="shared" si="72"/>
        <v>263.4693861858471</v>
      </c>
      <c r="AB84" s="5">
        <f t="shared" si="72"/>
        <v>259.8748932947436</v>
      </c>
      <c r="AC84" s="5">
        <f t="shared" si="72"/>
        <v>256.3761769975692</v>
      </c>
      <c r="AD84" s="5">
        <f t="shared" si="72"/>
        <v>252.96943554378606</v>
      </c>
      <c r="AE84" s="5">
        <f t="shared" si="72"/>
        <v>249.65106662397673</v>
      </c>
      <c r="AF84" s="5">
        <f t="shared" si="72"/>
        <v>246.41765442222058</v>
      </c>
      <c r="AG84" s="5">
        <f t="shared" si="72"/>
        <v>243.26595766647128</v>
      </c>
      <c r="AH84" s="5">
        <f t="shared" si="72"/>
        <v>240.19289858816387</v>
      </c>
      <c r="AI84" s="5">
        <f t="shared" si="72"/>
        <v>237.19555271120373</v>
      </c>
      <c r="AJ84" s="5">
        <f t="shared" si="72"/>
        <v>234.27113939841692</v>
      </c>
      <c r="AK84" s="5">
        <f t="shared" si="72"/>
        <v>231.41701309059266</v>
      </c>
      <c r="AL84" s="5">
        <f t="shared" si="72"/>
        <v>228.63065517953</v>
      </c>
      <c r="AM84" s="5">
        <f t="shared" si="72"/>
        <v>225.90966646210575</v>
      </c>
      <c r="AN84" s="5">
        <f t="shared" si="72"/>
        <v>223.25176012738896</v>
      </c>
      <c r="AO84" s="5">
        <f t="shared" si="72"/>
        <v>220.65475523330792</v>
      </c>
      <c r="AP84" s="5">
        <f t="shared" si="72"/>
        <v>218.1165706333904</v>
      </c>
      <c r="AQ84" s="5">
        <f t="shared" si="72"/>
        <v>215.63521931770066</v>
      </c>
      <c r="AR84" s="5">
        <f t="shared" si="72"/>
        <v>213.20880313533235</v>
      </c>
      <c r="AS84" s="5">
        <f t="shared" si="72"/>
        <v>210.8355078687279</v>
      </c>
      <c r="AT84" s="5">
        <f t="shared" si="72"/>
        <v>208.51359863271702</v>
      </c>
      <c r="AU84" s="5">
        <f t="shared" si="72"/>
        <v>206.24141557353025</v>
      </c>
      <c r="AV84" s="5">
        <f t="shared" si="72"/>
        <v>204.0173698451793</v>
      </c>
      <c r="AW84" s="5">
        <f t="shared" si="72"/>
        <v>201.83993984252393</v>
      </c>
      <c r="AX84" s="5">
        <f t="shared" si="72"/>
        <v>199.70766767209238</v>
      </c>
      <c r="AY84" s="5">
        <f t="shared" si="72"/>
        <v>197.61915584330242</v>
      </c>
      <c r="AZ84" s="5">
        <f t="shared" si="72"/>
        <v>195.5730641641657</v>
      </c>
      <c r="BA84" s="5">
        <f t="shared" si="72"/>
        <v>193.5681068268592</v>
      </c>
      <c r="BB84" s="5">
        <f t="shared" si="72"/>
        <v>191.60304966973237</v>
      </c>
      <c r="BC84" s="5">
        <f t="shared" si="72"/>
        <v>189.67670760339257</v>
      </c>
      <c r="BD84" s="5">
        <f t="shared" si="72"/>
        <v>187.78794218949517</v>
      </c>
      <c r="BE84" s="5">
        <f t="shared" si="72"/>
        <v>185.93565936175528</v>
      </c>
      <c r="BF84" s="5">
        <f t="shared" si="72"/>
        <v>184.11880727951524</v>
      </c>
      <c r="BG84" s="5">
        <f t="shared" si="72"/>
        <v>182.3363743049456</v>
      </c>
      <c r="BH84" s="5">
        <f t="shared" si="72"/>
        <v>180.5873870956382</v>
      </c>
      <c r="BI84" s="5">
        <f t="shared" si="72"/>
        <v>178.8709088049733</v>
      </c>
      <c r="BJ84" s="5">
        <f t="shared" si="72"/>
        <v>177.1860373832117</v>
      </c>
      <c r="BK84" s="5">
        <f t="shared" si="72"/>
        <v>175.5319039727861</v>
      </c>
      <c r="BL84" s="5">
        <f t="shared" si="72"/>
        <v>173.90767139174557</v>
      </c>
      <c r="BM84" s="5">
        <f t="shared" si="72"/>
        <v>172.3125326997462</v>
      </c>
      <c r="BN84" s="5">
        <f t="shared" si="72"/>
        <v>170.74570984138626</v>
      </c>
      <c r="BO84" s="5">
        <f t="shared" si="72"/>
        <v>169.20645236205485</v>
      </c>
      <c r="BP84" s="5">
        <f aca="true" t="shared" si="73" ref="BP84:CY84">1000000000*BP$59/29</f>
        <v>167.69403619180676</v>
      </c>
      <c r="BQ84" s="5">
        <f t="shared" si="73"/>
        <v>166.20776249308915</v>
      </c>
      <c r="BR84" s="5">
        <f t="shared" si="73"/>
        <v>164.74695656843866</v>
      </c>
      <c r="BS84" s="5">
        <f t="shared" si="73"/>
        <v>163.3109668245325</v>
      </c>
      <c r="BT84" s="5">
        <f t="shared" si="73"/>
        <v>161.89916378922706</v>
      </c>
      <c r="BU84" s="5">
        <f t="shared" si="73"/>
        <v>160.5109391784436</v>
      </c>
      <c r="BV84" s="5">
        <f t="shared" si="73"/>
        <v>159.14570500997337</v>
      </c>
      <c r="BW84" s="5">
        <f t="shared" si="73"/>
        <v>157.802892761468</v>
      </c>
      <c r="BX84" s="5">
        <f t="shared" si="73"/>
        <v>156.48195257006404</v>
      </c>
      <c r="BY84" s="5">
        <f t="shared" si="73"/>
        <v>155.1823524712547</v>
      </c>
      <c r="BZ84" s="5">
        <f t="shared" si="73"/>
        <v>153.9035776747801</v>
      </c>
      <c r="CA84" s="5">
        <f t="shared" si="73"/>
        <v>152.6451298754489</v>
      </c>
      <c r="CB84" s="5">
        <f t="shared" si="73"/>
        <v>151.4065265969387</v>
      </c>
      <c r="CC84" s="5">
        <f t="shared" si="73"/>
        <v>150.18730056674596</v>
      </c>
      <c r="CD84" s="5">
        <f t="shared" si="73"/>
        <v>148.9869991205723</v>
      </c>
      <c r="CE84" s="5">
        <f t="shared" si="73"/>
        <v>147.80518363453973</v>
      </c>
      <c r="CF84" s="5">
        <f t="shared" si="73"/>
        <v>146.64142898372756</v>
      </c>
      <c r="CG84" s="5">
        <f t="shared" si="73"/>
        <v>145.49532302561718</v>
      </c>
      <c r="CH84" s="5">
        <f t="shared" si="73"/>
        <v>144.36646610711574</v>
      </c>
      <c r="CI84" s="5">
        <f t="shared" si="73"/>
        <v>143.25447059391107</v>
      </c>
      <c r="CJ84" s="5">
        <f t="shared" si="73"/>
        <v>142.15896042098535</v>
      </c>
      <c r="CK84" s="5">
        <f t="shared" si="73"/>
        <v>141.07957066318426</v>
      </c>
      <c r="CL84" s="5">
        <f t="shared" si="73"/>
        <v>140.0159471248041</v>
      </c>
      <c r="CM84" s="5">
        <f t="shared" si="73"/>
        <v>138.9677459472204</v>
      </c>
      <c r="CN84" s="5">
        <f t="shared" si="73"/>
        <v>137.93463323363815</v>
      </c>
      <c r="CO84" s="5">
        <f t="shared" si="73"/>
        <v>136.91628469009714</v>
      </c>
      <c r="CP84" s="5">
        <f t="shared" si="73"/>
        <v>135.9123852819162</v>
      </c>
      <c r="CQ84" s="5">
        <f t="shared" si="73"/>
        <v>134.92262890480566</v>
      </c>
      <c r="CR84" s="5">
        <f t="shared" si="73"/>
        <v>133.94671806992235</v>
      </c>
      <c r="CS84" s="5">
        <f t="shared" si="73"/>
        <v>132.98436360218088</v>
      </c>
      <c r="CT84" s="5">
        <f t="shared" si="73"/>
        <v>132.03528435117437</v>
      </c>
      <c r="CU84" s="5">
        <f t="shared" si="73"/>
        <v>131.09920691409334</v>
      </c>
      <c r="CV84" s="5">
        <f t="shared" si="73"/>
        <v>130.17586537006483</v>
      </c>
      <c r="CW84" s="5">
        <f t="shared" si="73"/>
        <v>129.26500102536565</v>
      </c>
      <c r="CX84" s="5">
        <f t="shared" si="73"/>
        <v>128.3663621689938</v>
      </c>
      <c r="CY84" s="5">
        <f t="shared" si="73"/>
        <v>127.47970383810888</v>
      </c>
    </row>
    <row r="85" spans="1:103" ht="12.75">
      <c r="A85" t="s">
        <v>6</v>
      </c>
      <c r="B85" s="5">
        <f>1000000000*B$61/0.1</f>
        <v>114231.04657056982</v>
      </c>
      <c r="C85" s="5">
        <f>1000000000*C$61/0.1</f>
        <v>114231.04657056982</v>
      </c>
      <c r="D85" s="5">
        <f aca="true" t="shared" si="74" ref="D85:BO85">1000000000*D$61/0.1</f>
        <v>111949.2111049744</v>
      </c>
      <c r="E85" s="5">
        <f t="shared" si="74"/>
        <v>109758.30887299884</v>
      </c>
      <c r="F85" s="5">
        <f t="shared" si="74"/>
        <v>107652.98404084919</v>
      </c>
      <c r="G85" s="5">
        <f t="shared" si="74"/>
        <v>105628.29493258076</v>
      </c>
      <c r="H85" s="5">
        <f t="shared" si="74"/>
        <v>103679.67462579481</v>
      </c>
      <c r="I85" s="5">
        <f t="shared" si="74"/>
        <v>101802.89597451156</v>
      </c>
      <c r="J85" s="5">
        <f t="shared" si="74"/>
        <v>99994.04048823194</v>
      </c>
      <c r="K85" s="5">
        <f t="shared" si="74"/>
        <v>98249.47057900939</v>
      </c>
      <c r="L85" s="5">
        <f t="shared" si="74"/>
        <v>96565.80475786624</v>
      </c>
      <c r="M85" s="5">
        <f t="shared" si="74"/>
        <v>94939.89542044474</v>
      </c>
      <c r="N85" s="5">
        <f t="shared" si="74"/>
        <v>93368.80891126569</v>
      </c>
      <c r="O85" s="5">
        <f t="shared" si="74"/>
        <v>91849.80759791951</v>
      </c>
      <c r="P85" s="5">
        <f t="shared" si="74"/>
        <v>90380.3337221862</v>
      </c>
      <c r="Q85" s="5">
        <f t="shared" si="74"/>
        <v>88957.99482550402</v>
      </c>
      <c r="R85" s="5">
        <f t="shared" si="74"/>
        <v>87580.55057222485</v>
      </c>
      <c r="S85" s="5">
        <f t="shared" si="74"/>
        <v>86245.90081640724</v>
      </c>
      <c r="T85" s="5">
        <f t="shared" si="74"/>
        <v>84952.07477708296</v>
      </c>
      <c r="U85" s="5">
        <f t="shared" si="74"/>
        <v>83697.22120347047</v>
      </c>
      <c r="V85" s="5">
        <f t="shared" si="74"/>
        <v>82479.59942589953</v>
      </c>
      <c r="W85" s="5">
        <f t="shared" si="74"/>
        <v>81297.5712005892</v>
      </c>
      <c r="X85" s="5">
        <f t="shared" si="74"/>
        <v>80149.59326716738</v>
      </c>
      <c r="Y85" s="5">
        <f t="shared" si="74"/>
        <v>79034.21054717098</v>
      </c>
      <c r="Z85" s="5">
        <f t="shared" si="74"/>
        <v>77950.04991991865</v>
      </c>
      <c r="AA85" s="5">
        <f t="shared" si="74"/>
        <v>76895.81451927227</v>
      </c>
      <c r="AB85" s="5">
        <f t="shared" si="74"/>
        <v>75870.27850104128</v>
      </c>
      <c r="AC85" s="5">
        <f t="shared" si="74"/>
        <v>74872.28223625607</v>
      </c>
      <c r="AD85" s="5">
        <f t="shared" si="74"/>
        <v>73900.72789034672</v>
      </c>
      <c r="AE85" s="5">
        <f t="shared" si="74"/>
        <v>72954.5753524988</v>
      </c>
      <c r="AF85" s="5">
        <f t="shared" si="74"/>
        <v>72032.83848319438</v>
      </c>
      <c r="AG85" s="5">
        <f t="shared" si="74"/>
        <v>71134.58165124888</v>
      </c>
      <c r="AH85" s="5">
        <f t="shared" si="74"/>
        <v>70258.91653457632</v>
      </c>
      <c r="AI85" s="5">
        <f t="shared" si="74"/>
        <v>69404.9991615085</v>
      </c>
      <c r="AJ85" s="5">
        <f t="shared" si="74"/>
        <v>68572.02717179462</v>
      </c>
      <c r="AK85" s="5">
        <f t="shared" si="74"/>
        <v>67759.23727845536</v>
      </c>
      <c r="AL85" s="5">
        <f t="shared" si="74"/>
        <v>66965.90291348967</v>
      </c>
      <c r="AM85" s="5">
        <f t="shared" si="74"/>
        <v>66191.33204205963</v>
      </c>
      <c r="AN85" s="5">
        <f t="shared" si="74"/>
        <v>65434.86513123237</v>
      </c>
      <c r="AO85" s="5">
        <f t="shared" si="74"/>
        <v>64695.87326065969</v>
      </c>
      <c r="AP85" s="5">
        <f t="shared" si="74"/>
        <v>63973.75636374074</v>
      </c>
      <c r="AQ85" s="5">
        <f t="shared" si="74"/>
        <v>63267.94158885936</v>
      </c>
      <c r="AR85" s="5">
        <f t="shared" si="74"/>
        <v>62577.88177122675</v>
      </c>
      <c r="AS85" s="5">
        <f t="shared" si="74"/>
        <v>61903.05400670536</v>
      </c>
      <c r="AT85" s="5">
        <f t="shared" si="74"/>
        <v>61242.95831975058</v>
      </c>
      <c r="AU85" s="5">
        <f t="shared" si="74"/>
        <v>60597.11641829328</v>
      </c>
      <c r="AV85" s="5">
        <f t="shared" si="74"/>
        <v>59965.07052900559</v>
      </c>
      <c r="AW85" s="5">
        <f t="shared" si="74"/>
        <v>59346.382306952146</v>
      </c>
      <c r="AX85" s="5">
        <f t="shared" si="74"/>
        <v>58740.63181413578</v>
      </c>
      <c r="AY85" s="5">
        <f t="shared" si="74"/>
        <v>58147.41656190561</v>
      </c>
      <c r="AZ85" s="5">
        <f t="shared" si="74"/>
        <v>57566.35061261152</v>
      </c>
      <c r="BA85" s="5">
        <f t="shared" si="74"/>
        <v>56997.0637362669</v>
      </c>
      <c r="BB85" s="5">
        <f t="shared" si="74"/>
        <v>56439.20061832498</v>
      </c>
      <c r="BC85" s="5">
        <f t="shared" si="74"/>
        <v>55892.42011498633</v>
      </c>
      <c r="BD85" s="5">
        <f t="shared" si="74"/>
        <v>55356.39455273942</v>
      </c>
      <c r="BE85" s="5">
        <f t="shared" si="74"/>
        <v>54830.809069095616</v>
      </c>
      <c r="BF85" s="5">
        <f t="shared" si="74"/>
        <v>54315.360991716305</v>
      </c>
      <c r="BG85" s="5">
        <f t="shared" si="74"/>
        <v>53809.759253345874</v>
      </c>
      <c r="BH85" s="5">
        <f t="shared" si="74"/>
        <v>53313.72384016158</v>
      </c>
      <c r="BI85" s="5">
        <f t="shared" si="74"/>
        <v>52826.98527133242</v>
      </c>
      <c r="BJ85" s="5">
        <f t="shared" si="74"/>
        <v>52349.28410774366</v>
      </c>
      <c r="BK85" s="5">
        <f t="shared" si="74"/>
        <v>51880.37048799609</v>
      </c>
      <c r="BL85" s="5">
        <f t="shared" si="74"/>
        <v>51420.003689927595</v>
      </c>
      <c r="BM85" s="5">
        <f t="shared" si="74"/>
        <v>50967.95171603223</v>
      </c>
      <c r="BN85" s="5">
        <f t="shared" si="74"/>
        <v>50523.99090126968</v>
      </c>
      <c r="BO85" s="5">
        <f t="shared" si="74"/>
        <v>50087.90554186513</v>
      </c>
      <c r="BP85" s="5">
        <f aca="true" t="shared" si="75" ref="BP85:CY85">1000000000*BP$61/0.1</f>
        <v>49659.487543799376</v>
      </c>
      <c r="BQ85" s="5">
        <f t="shared" si="75"/>
        <v>49238.53608977996</v>
      </c>
      <c r="BR85" s="5">
        <f t="shared" si="75"/>
        <v>48824.85732356849</v>
      </c>
      <c r="BS85" s="5">
        <f t="shared" si="75"/>
        <v>48418.264050616985</v>
      </c>
      <c r="BT85" s="5">
        <f t="shared" si="75"/>
        <v>48018.5754540374</v>
      </c>
      <c r="BU85" s="5">
        <f t="shared" si="75"/>
        <v>47625.61682499531</v>
      </c>
      <c r="BV85" s="5">
        <f t="shared" si="75"/>
        <v>47239.21930667926</v>
      </c>
      <c r="BW85" s="5">
        <f t="shared" si="75"/>
        <v>46859.21965105424</v>
      </c>
      <c r="BX85" s="5">
        <f t="shared" si="75"/>
        <v>46485.45998766005</v>
      </c>
      <c r="BY85" s="5">
        <f t="shared" si="75"/>
        <v>46117.7876037637</v>
      </c>
      <c r="BZ85" s="5">
        <f t="shared" si="75"/>
        <v>45756.05473522019</v>
      </c>
      <c r="CA85" s="5">
        <f t="shared" si="75"/>
        <v>45400.11836743721</v>
      </c>
      <c r="CB85" s="5">
        <f t="shared" si="75"/>
        <v>45049.840045878664</v>
      </c>
      <c r="CC85" s="5">
        <f t="shared" si="75"/>
        <v>44705.08569557719</v>
      </c>
      <c r="CD85" s="5">
        <f t="shared" si="75"/>
        <v>44365.72544915959</v>
      </c>
      <c r="CE85" s="5">
        <f t="shared" si="75"/>
        <v>44031.6334829199</v>
      </c>
      <c r="CF85" s="5">
        <f t="shared" si="75"/>
        <v>43702.687860503946</v>
      </c>
      <c r="CG85" s="5">
        <f t="shared" si="75"/>
        <v>43378.77038379566</v>
      </c>
      <c r="CH85" s="5">
        <f t="shared" si="75"/>
        <v>43059.766450620846</v>
      </c>
      <c r="CI85" s="5">
        <f t="shared" si="75"/>
        <v>42745.5649189072</v>
      </c>
      <c r="CJ85" s="5">
        <f t="shared" si="75"/>
        <v>42436.05797696098</v>
      </c>
      <c r="CK85" s="5">
        <f t="shared" si="75"/>
        <v>42131.14101954139</v>
      </c>
      <c r="CL85" s="5">
        <f t="shared" si="75"/>
        <v>41830.712529432065</v>
      </c>
      <c r="CM85" s="5">
        <f t="shared" si="75"/>
        <v>41534.67396422735</v>
      </c>
      <c r="CN85" s="5">
        <f t="shared" si="75"/>
        <v>41242.92964806697</v>
      </c>
      <c r="CO85" s="5">
        <f t="shared" si="75"/>
        <v>40955.386668068524</v>
      </c>
      <c r="CP85" s="5">
        <f t="shared" si="75"/>
        <v>40671.954775221544</v>
      </c>
      <c r="CQ85" s="5">
        <f t="shared" si="75"/>
        <v>40392.54628952019</v>
      </c>
      <c r="CR85" s="5">
        <f t="shared" si="75"/>
        <v>40117.076009124496</v>
      </c>
      <c r="CS85" s="5">
        <f t="shared" si="75"/>
        <v>39845.461123351924</v>
      </c>
      <c r="CT85" s="5">
        <f t="shared" si="75"/>
        <v>39577.62112931181</v>
      </c>
      <c r="CU85" s="5">
        <f t="shared" si="75"/>
        <v>39313.477752005965</v>
      </c>
      <c r="CV85" s="5">
        <f t="shared" si="75"/>
        <v>39052.954867728426</v>
      </c>
      <c r="CW85" s="5">
        <f t="shared" si="75"/>
        <v>38795.978430606134</v>
      </c>
      <c r="CX85" s="5">
        <f t="shared" si="75"/>
        <v>38542.476402131535</v>
      </c>
      <c r="CY85" s="5">
        <f t="shared" si="75"/>
        <v>38292.37868354552</v>
      </c>
    </row>
    <row r="86" spans="2:103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</row>
    <row r="87" ht="12.75">
      <c r="A87" t="s">
        <v>27</v>
      </c>
    </row>
    <row r="88" ht="12.75">
      <c r="A88" t="s">
        <v>28</v>
      </c>
    </row>
    <row r="89" ht="12.75">
      <c r="A89" t="s">
        <v>93</v>
      </c>
    </row>
    <row r="90" ht="12.75">
      <c r="A90" t="s">
        <v>90</v>
      </c>
    </row>
    <row r="91" ht="12.75">
      <c r="A91" t="s">
        <v>98</v>
      </c>
    </row>
    <row r="93" ht="12.75">
      <c r="A93" s="3" t="s">
        <v>10</v>
      </c>
    </row>
    <row r="94" spans="1:3" ht="15">
      <c r="A94" s="1" t="s">
        <v>73</v>
      </c>
      <c r="C94" s="2">
        <f>IF($B$20=5,(2370000000000/3600)*EXP(-1510/$B$11),IF($B$20=4,15000000000/3600,970000000*EXP(-3000/(1.987*$B$11))))*C$54*C$53</f>
        <v>1.6472197311162607E-07</v>
      </c>
    </row>
    <row r="95" spans="1:3" ht="15">
      <c r="A95" t="s">
        <v>37</v>
      </c>
      <c r="C95" s="2">
        <f>IF($B$20=5,(670000000000/3600)*EXP(-8800/$B$11),IF($B$20=4,0.076/3600,0))*C$57</f>
        <v>0</v>
      </c>
    </row>
    <row r="96" spans="1:3" ht="15">
      <c r="A96" s="1" t="s">
        <v>74</v>
      </c>
      <c r="C96" s="2">
        <f>IF(OR($B$20=1,$B$20=3),24300*EXP(-2400/(1.987*$B$11)),IF($B$20=2,19900*EXP(-2400/(1.987*$B$11)),IF($B$20=5,(1080000000/3600)*EXP(-2010/$B$11),1000000/3600)))*C$54*C$57</f>
        <v>0</v>
      </c>
    </row>
    <row r="97" spans="1:3" ht="15">
      <c r="A97" t="s">
        <v>41</v>
      </c>
      <c r="C97" s="2">
        <f>IF(OR($B$20=4,$B$20=5),0.0023/3600,0)*C$59</f>
        <v>7.298094642008626E-12</v>
      </c>
    </row>
    <row r="98" spans="1:3" ht="15.75">
      <c r="A98" t="s">
        <v>81</v>
      </c>
      <c r="C98" s="2">
        <f>IF($B$20=5,(37800000000/3600)*EXP(-2169/$B$11)*10^(-$B$12)+(1.5E+35/3600)*EXP(-22144/$B$11)*$B$23+(29500000000/3600)*EXP(-4026/$B$11)*$B$22,IF($B$20=4,(25000000/3600)*10^(-$B$12)+(2700/3600)*$B$22+(7.2/3600)*$B$23,0))*C$57*C$57</f>
        <v>0</v>
      </c>
    </row>
    <row r="99" spans="1:3" ht="15.75">
      <c r="A99" t="s">
        <v>80</v>
      </c>
      <c r="C99" s="2">
        <f>IF(OR($B$20=4,$B$20=5),(216000000/3600)*10^(-$B$12),0)*C$59*C$53</f>
        <v>9.735687992620382E-16</v>
      </c>
    </row>
    <row r="100" spans="1:3" ht="15.75">
      <c r="A100" t="s">
        <v>49</v>
      </c>
      <c r="C100" s="2">
        <f>IF($B$20=1,21100000000*EXP(-7200/(1.987*$B$11))*10^($B$12-14),IF($B$20=2,203000000000000*EXP(-7200/(1.987*$B$11))*$B$49*10^($B$12-14),IF($B$20=3,203000000000000*EXP(-7200/(1.987*$B$11))*$B$49*10^($B$12-14),(400000/3600)*10^($B$12-14))))*C$59</f>
        <v>4.0136698518640664E-10</v>
      </c>
    </row>
    <row r="101" spans="1:3" ht="15.75">
      <c r="A101" s="1" t="s">
        <v>88</v>
      </c>
      <c r="C101" s="2">
        <f>IF($B$20=1,602000000*EXP(-6000/(1.987*$B$11)),IF($B$20=2,1300000000*EXP(-6000/(1.987*$B$11)),IF($B$20=3,600000000*EXP(-6000/(1.987*$B$11)),100000000/3600)))*C$63*C$59</f>
        <v>0</v>
      </c>
    </row>
    <row r="102" spans="1:3" ht="15.75">
      <c r="A102" s="1" t="s">
        <v>87</v>
      </c>
      <c r="C102" s="2">
        <f>IF($B$20=1,602000000*EXP(-6000/(1.987*$B$11)),IF($B$20=2,1300000000*EXP(-6000/(1.987*$B$11)),IF($B$20=3,600000000*EXP(-6000/(1.987*$B$11)),100000000/3600)))*C$63*C$57</f>
        <v>0</v>
      </c>
    </row>
    <row r="103" spans="1:3" ht="15.75">
      <c r="A103" t="s">
        <v>38</v>
      </c>
      <c r="C103" s="2">
        <f>IF(OR($B$20=4,$B$20=5),55/3600,0)*C$57*C$59</f>
        <v>0</v>
      </c>
    </row>
    <row r="104" spans="1:4" ht="15.75">
      <c r="A104" s="1" t="s">
        <v>48</v>
      </c>
      <c r="C104" s="2">
        <f>IF($B$20=1,87500000000*EXP(-3800/(1.987*$B$11))*10^(-$B$12),IF($B$20=2,343000*EXP(-7000/(1.987*$B$11))*(1+10^(-7.446+1.4)),IF($B$20=3,343000*EXP(-7000/(1.987*$B$11))*(1+10^(-7.446+1.4))/(1+10^($B$12-7.446)),(21600000000/3600)*$B$24+(324000000/3600)*$B$55+(11800000000000/3600)*10^($B$12-14))))*C$54*C$59</f>
        <v>1.0593073240461291E-08</v>
      </c>
      <c r="D104" s="10" t="s">
        <v>53</v>
      </c>
    </row>
    <row r="105" spans="1:4" ht="15.75">
      <c r="A105" t="s">
        <v>0</v>
      </c>
      <c r="C105" s="2">
        <f>IF(OR($B$20=4,$B$20=5),(200000000000000/3600)*10^($B$12-14),0)*C$59*C$61</f>
        <v>2.292428538835881E-06</v>
      </c>
      <c r="D105" s="10" t="s">
        <v>50</v>
      </c>
    </row>
    <row r="106" spans="1:4" ht="15.75">
      <c r="A106" t="s">
        <v>1</v>
      </c>
      <c r="C106" s="2">
        <f>IF(OR($B$20=4,$B$20=5),(5000000000000/3600)*10^($B$12-14),0)*C$57*C$61</f>
        <v>0</v>
      </c>
      <c r="D106" s="10" t="s">
        <v>50</v>
      </c>
    </row>
    <row r="107" spans="1:4" ht="15.75">
      <c r="A107" t="s">
        <v>79</v>
      </c>
      <c r="C107" s="2">
        <f>IF(OR($B$20=4,$B$20=5),830000/3600,0)*C$59*C$55</f>
        <v>2.629945506406575E-09</v>
      </c>
      <c r="D107" s="10" t="s">
        <v>51</v>
      </c>
    </row>
    <row r="108" spans="1:4" ht="15.75">
      <c r="A108" s="1" t="s">
        <v>89</v>
      </c>
      <c r="C108" s="2">
        <f>IF($B$20=1,71800000*EXP(-6000/(1.987*$B$11)),IF($B$20=2,10000000*EXP(-6000/(1.987*$B$11)),IF($B$20=3,50000000*EXP(-6000/(1.987*$B$11)),0)))*C$63*C$54</f>
        <v>0</v>
      </c>
      <c r="D108" s="10" t="s">
        <v>77</v>
      </c>
    </row>
    <row r="109" spans="1:3" ht="15">
      <c r="A109" s="1" t="s">
        <v>86</v>
      </c>
      <c r="C109" s="2">
        <f>IF($B$20=1,632000000000*EXP(-13000/(1.987*$B$11))*10^(-$B$12),IF($B$20=2,856000000*EXP(-18000/(1.987*$B$11))*(1+588000*10^($B$12-14))/(1+10^($B$12-7.446)),IF($B$20=3,30000000000*EXP(-20000/(1.987*$B$11))*(1+588000*10^($B$12-14))/(1+10^($B$12-7.446)),0)))*C$61</f>
        <v>0</v>
      </c>
    </row>
    <row r="111" spans="1:63" ht="12.75">
      <c r="A111" t="s">
        <v>99</v>
      </c>
      <c r="C111">
        <v>0</v>
      </c>
      <c r="D111">
        <v>1.0000000000000095</v>
      </c>
      <c r="E111">
        <v>1.9999999999999574</v>
      </c>
      <c r="F111">
        <v>2.9999999999999005</v>
      </c>
      <c r="G111">
        <v>3.9999999999998437</v>
      </c>
      <c r="H111">
        <v>5</v>
      </c>
      <c r="I111">
        <v>6.000000000000227</v>
      </c>
      <c r="J111">
        <v>7.000000000000455</v>
      </c>
      <c r="K111">
        <v>8.000000000000682</v>
      </c>
      <c r="L111">
        <v>9.00000000000091</v>
      </c>
      <c r="M111">
        <v>10.000000000001137</v>
      </c>
      <c r="N111">
        <v>11.000000000001364</v>
      </c>
      <c r="O111">
        <v>12.000000000001592</v>
      </c>
      <c r="P111">
        <v>13.000000000001819</v>
      </c>
      <c r="Q111">
        <v>14.000000000002046</v>
      </c>
      <c r="R111">
        <v>15.000000000002274</v>
      </c>
      <c r="S111">
        <v>16.0000000000025</v>
      </c>
      <c r="T111">
        <v>17.00000000000273</v>
      </c>
      <c r="U111">
        <v>18.000000000001894</v>
      </c>
      <c r="V111">
        <v>19.000000000000984</v>
      </c>
      <c r="W111">
        <v>20.000000000000075</v>
      </c>
      <c r="X111">
        <v>20.99999999999909</v>
      </c>
      <c r="Y111">
        <v>21.99999999999818</v>
      </c>
      <c r="Z111">
        <v>22.99999999999727</v>
      </c>
      <c r="AA111">
        <v>23.999999999996362</v>
      </c>
      <c r="AB111">
        <v>24.999999999995453</v>
      </c>
      <c r="AC111">
        <v>25.999999999994543</v>
      </c>
      <c r="AD111">
        <v>26.999999999993634</v>
      </c>
      <c r="AE111">
        <v>27.999999999992724</v>
      </c>
      <c r="AF111">
        <v>28.999999999991815</v>
      </c>
      <c r="AG111">
        <v>29.999999999990905</v>
      </c>
      <c r="AH111">
        <v>30.999999999989996</v>
      </c>
      <c r="AI111">
        <v>31.999999999989086</v>
      </c>
      <c r="AJ111">
        <v>32.99999999998818</v>
      </c>
      <c r="AK111">
        <v>33.99999999998727</v>
      </c>
      <c r="AL111">
        <v>34.99999999998636</v>
      </c>
      <c r="AM111">
        <v>35.99999999998545</v>
      </c>
      <c r="AN111">
        <v>36.99999999998454</v>
      </c>
      <c r="AO111">
        <v>37.99999999998363</v>
      </c>
      <c r="AP111">
        <v>38.99999999998272</v>
      </c>
      <c r="AQ111">
        <v>39.99999999998181</v>
      </c>
      <c r="AR111">
        <v>40.9999999999809</v>
      </c>
      <c r="AS111">
        <v>41.99999999997999</v>
      </c>
      <c r="AT111">
        <v>42.99999999997908</v>
      </c>
      <c r="AU111">
        <v>43.99999999997817</v>
      </c>
      <c r="AV111">
        <v>44.99999999997726</v>
      </c>
      <c r="AW111">
        <v>45.99999999997635</v>
      </c>
      <c r="AX111">
        <v>46.999999999975444</v>
      </c>
      <c r="AY111">
        <v>47.999999999974534</v>
      </c>
      <c r="AZ111">
        <v>48.999999999973625</v>
      </c>
      <c r="BA111">
        <v>49.999999999972715</v>
      </c>
      <c r="BB111">
        <v>50.999999999971806</v>
      </c>
      <c r="BC111">
        <v>51.999999999970896</v>
      </c>
      <c r="BD111">
        <v>52.99999999996999</v>
      </c>
      <c r="BE111">
        <v>53.99999999996908</v>
      </c>
      <c r="BF111">
        <v>54.99999999996817</v>
      </c>
      <c r="BG111">
        <v>55.99999999996726</v>
      </c>
      <c r="BH111">
        <v>56.99999999996635</v>
      </c>
      <c r="BI111">
        <v>57.99999999996544</v>
      </c>
      <c r="BJ111">
        <v>58.99999999996453</v>
      </c>
      <c r="BK111">
        <v>59.99999999996362</v>
      </c>
    </row>
    <row r="112" spans="1:123" ht="12.75">
      <c r="A112" t="s">
        <v>12</v>
      </c>
      <c r="C112" s="2">
        <v>5.71155232852849E-06</v>
      </c>
      <c r="D112" s="2">
        <v>9.193777185622305E-20</v>
      </c>
      <c r="E112" s="2">
        <v>3.076804742975608E-32</v>
      </c>
      <c r="F112" s="2">
        <v>1.1096529897772767E-43</v>
      </c>
      <c r="G112" s="2">
        <v>3.166465728831397E-54</v>
      </c>
      <c r="H112" s="2">
        <v>5.30566684252289E-64</v>
      </c>
      <c r="I112" s="2">
        <v>4.074987525642851E-73</v>
      </c>
      <c r="J112" s="2">
        <v>1.1727578752755444E-81</v>
      </c>
      <c r="K112" s="2">
        <v>1.0723968447902111E-89</v>
      </c>
      <c r="L112" s="2">
        <v>2.718589322272282E-97</v>
      </c>
      <c r="M112" s="2">
        <v>1.7048972989543793E-104</v>
      </c>
      <c r="N112" s="2">
        <v>2.4026622191951312E-111</v>
      </c>
      <c r="O112" s="2">
        <v>7.011764954841779E-118</v>
      </c>
      <c r="P112" s="2">
        <v>3.9505764926985845E-124</v>
      </c>
      <c r="Q112" s="2">
        <v>4.044822960247037E-130</v>
      </c>
      <c r="R112" s="2">
        <v>7.139797458718838E-136</v>
      </c>
      <c r="S112" s="2">
        <v>2.0750406397111366E-141</v>
      </c>
      <c r="T112" s="2">
        <v>9.535381008261721E-147</v>
      </c>
      <c r="U112" s="2">
        <v>6.684617230124384E-152</v>
      </c>
      <c r="V112" s="2">
        <v>6.92526938199709E-157</v>
      </c>
      <c r="W112" s="2">
        <v>1.0306307083788687E-161</v>
      </c>
      <c r="X112" s="2">
        <v>2.1480520269883727E-166</v>
      </c>
      <c r="Y112" s="2">
        <v>6.128351702707783E-171</v>
      </c>
      <c r="Z112" s="2">
        <v>2.3445010409481417E-175</v>
      </c>
      <c r="AA112" s="2">
        <v>1.1804919536767037E-179</v>
      </c>
      <c r="AB112" s="2">
        <v>7.691722588116231E-184</v>
      </c>
      <c r="AC112" s="2">
        <v>6.386022508067935E-188</v>
      </c>
      <c r="AD112" s="2">
        <v>6.661354175601644E-192</v>
      </c>
      <c r="AE112" s="2">
        <v>8.61816177997388E-196</v>
      </c>
      <c r="AF112" s="2">
        <v>1.3665994348153469E-199</v>
      </c>
      <c r="AG112" s="2">
        <v>2.6272878831058327E-203</v>
      </c>
      <c r="AH112" s="2">
        <v>6.0624437346794974E-207</v>
      </c>
      <c r="AI112" s="2">
        <v>1.6635142132861502E-210</v>
      </c>
      <c r="AJ112" s="2">
        <v>5.381556007407658E-214</v>
      </c>
      <c r="AK112" s="2">
        <v>2.036224227623715E-217</v>
      </c>
      <c r="AL112" s="2">
        <v>8.944544591465933E-221</v>
      </c>
      <c r="AM112" s="2">
        <v>4.530086580601492E-224</v>
      </c>
      <c r="AN112" s="2">
        <v>2.628290942233478E-227</v>
      </c>
      <c r="AO112" s="2">
        <v>1.7363873239593426E-230</v>
      </c>
      <c r="AP112" s="2">
        <v>1.2989195447757524E-233</v>
      </c>
      <c r="AQ112" s="2">
        <v>1.0944378453509957E-236</v>
      </c>
      <c r="AR112" s="2">
        <v>1.0335360710671752E-239</v>
      </c>
      <c r="AS112" s="2">
        <v>1.0888514571189693E-242</v>
      </c>
      <c r="AT112" s="2">
        <v>1.2741567245448532E-245</v>
      </c>
      <c r="AU112" s="2">
        <v>1.6493077080988914E-248</v>
      </c>
      <c r="AV112" s="2">
        <v>2.3524520436576237E-251</v>
      </c>
      <c r="AW112" s="2">
        <v>3.683751456666207E-254</v>
      </c>
      <c r="AX112" s="2">
        <v>6.311144704825145E-257</v>
      </c>
      <c r="AY112" s="2">
        <v>1.1791073794516528E-259</v>
      </c>
      <c r="AZ112" s="2">
        <v>2.3948628380297213E-262</v>
      </c>
      <c r="BA112" s="2">
        <v>5.27248004220999E-265</v>
      </c>
      <c r="BB112" s="2">
        <v>1.2547195522878542E-267</v>
      </c>
      <c r="BC112" s="2">
        <v>3.2190466902395758E-270</v>
      </c>
      <c r="BD112" s="2">
        <v>8.881069264875972E-273</v>
      </c>
      <c r="BE112" s="2">
        <v>2.6285872170510978E-275</v>
      </c>
      <c r="BF112" s="2">
        <v>8.327417596482316E-278</v>
      </c>
      <c r="BG112" s="2">
        <v>2.817653039580879E-280</v>
      </c>
      <c r="BH112" s="2">
        <v>1.0161460489731535E-282</v>
      </c>
      <c r="BI112" s="2">
        <v>3.898159289715123E-285</v>
      </c>
      <c r="BJ112" s="2">
        <v>1.5877419182915882E-287</v>
      </c>
      <c r="BK112" s="2">
        <v>6.853864984207923E-290</v>
      </c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</row>
    <row r="113" spans="1:123" ht="12.75">
      <c r="A113" t="s">
        <v>13</v>
      </c>
      <c r="C113" s="2">
        <v>1.4103178856514259E-05</v>
      </c>
      <c r="D113" s="2">
        <v>7.795322469830993E-06</v>
      </c>
      <c r="E113" s="2">
        <v>7.161069851788148E-06</v>
      </c>
      <c r="F113" s="2">
        <v>6.592371321613273E-06</v>
      </c>
      <c r="G113" s="2">
        <v>6.103222583628226E-06</v>
      </c>
      <c r="H113" s="2">
        <v>5.682828791849507E-06</v>
      </c>
      <c r="I113" s="2">
        <v>5.3187437415577125E-06</v>
      </c>
      <c r="J113" s="2">
        <v>5.0007180954422E-06</v>
      </c>
      <c r="K113" s="2">
        <v>4.720702005211297E-06</v>
      </c>
      <c r="L113" s="2">
        <v>4.472371633434064E-06</v>
      </c>
      <c r="M113" s="2">
        <v>4.2507109952424E-06</v>
      </c>
      <c r="N113" s="2">
        <v>4.0516973063227025E-06</v>
      </c>
      <c r="O113" s="2">
        <v>3.872069773127515E-06</v>
      </c>
      <c r="P113" s="2">
        <v>3.709159013142032E-06</v>
      </c>
      <c r="Q113" s="2">
        <v>3.5607598647515448E-06</v>
      </c>
      <c r="R113" s="2">
        <v>3.4250354181076856E-06</v>
      </c>
      <c r="S113" s="2">
        <v>3.300443756022438E-06</v>
      </c>
      <c r="T113" s="2">
        <v>3.1856814132891763E-06</v>
      </c>
      <c r="U113" s="2">
        <v>3.0796392898886754E-06</v>
      </c>
      <c r="V113" s="2">
        <v>2.9813679461156318E-06</v>
      </c>
      <c r="W113" s="2">
        <v>2.890050040290499E-06</v>
      </c>
      <c r="X113" s="2">
        <v>2.8049782580331075E-06</v>
      </c>
      <c r="Y113" s="2">
        <v>2.7255375027164665E-06</v>
      </c>
      <c r="Z113" s="2">
        <v>2.6511904209229395E-06</v>
      </c>
      <c r="AA113" s="2">
        <v>2.5814655591100625E-06</v>
      </c>
      <c r="AB113" s="2">
        <v>2.5159476119284023E-06</v>
      </c>
      <c r="AC113" s="2">
        <v>2.4542693450931004E-06</v>
      </c>
      <c r="AD113" s="2">
        <v>2.3961048678467155E-06</v>
      </c>
      <c r="AE113" s="2">
        <v>2.3411639999646868E-06</v>
      </c>
      <c r="AF113" s="2">
        <v>2.289187531732097E-06</v>
      </c>
      <c r="AG113" s="2">
        <v>2.2399432165367576E-06</v>
      </c>
      <c r="AH113" s="2">
        <v>2.1932223677178265E-06</v>
      </c>
      <c r="AI113" s="2">
        <v>2.1488369563139298E-06</v>
      </c>
      <c r="AJ113" s="2">
        <v>2.106617126022539E-06</v>
      </c>
      <c r="AK113" s="2">
        <v>2.066409057247524E-06</v>
      </c>
      <c r="AL113" s="2">
        <v>2.0280731245012013E-06</v>
      </c>
      <c r="AM113" s="2">
        <v>1.991482301343857E-06</v>
      </c>
      <c r="AN113" s="2">
        <v>1.9565207750230854E-06</v>
      </c>
      <c r="AO113" s="2">
        <v>1.9230827394274544E-06</v>
      </c>
      <c r="AP113" s="2">
        <v>1.891071340212502E-06</v>
      </c>
      <c r="AQ113" s="2">
        <v>1.860397750236771E-06</v>
      </c>
      <c r="AR113" s="2">
        <v>1.8309803569547222E-06</v>
      </c>
      <c r="AS113" s="2">
        <v>1.8027440463026318E-06</v>
      </c>
      <c r="AT113" s="2">
        <v>1.775619570001899E-06</v>
      </c>
      <c r="AU113" s="2">
        <v>1.749542985186257E-06</v>
      </c>
      <c r="AV113" s="2">
        <v>1.7244551569105184E-06</v>
      </c>
      <c r="AW113" s="2">
        <v>1.700301315478427E-06</v>
      </c>
      <c r="AX113" s="2">
        <v>1.677030661685078E-06</v>
      </c>
      <c r="AY113" s="2">
        <v>1.6545960140435675E-06</v>
      </c>
      <c r="AZ113" s="2">
        <v>1.6329534928881758E-06</v>
      </c>
      <c r="BA113" s="2">
        <v>1.6120622369430848E-06</v>
      </c>
      <c r="BB113" s="2">
        <v>1.5918841485372766E-06</v>
      </c>
      <c r="BC113" s="2">
        <v>1.5723836641503863E-06</v>
      </c>
      <c r="BD113" s="2">
        <v>1.5535275474048376E-06</v>
      </c>
      <c r="BE113" s="2">
        <v>1.5352847019882944E-06</v>
      </c>
      <c r="BF113" s="2">
        <v>1.5176260023071864E-06</v>
      </c>
      <c r="BG113" s="2">
        <v>1.5005241399445591E-06</v>
      </c>
      <c r="BH113" s="2">
        <v>1.4839534842308297E-06</v>
      </c>
      <c r="BI113" s="2">
        <v>1.4678899554393209E-06</v>
      </c>
      <c r="BJ113" s="2">
        <v>1.4523109092949652E-06</v>
      </c>
      <c r="BK113" s="2">
        <v>1.4371950316376534E-06</v>
      </c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</row>
    <row r="114" spans="1:123" ht="12.75">
      <c r="A114" t="s">
        <v>14</v>
      </c>
      <c r="C114" s="2">
        <v>1E-300</v>
      </c>
      <c r="D114" s="2">
        <v>5.140882500850439E-06</v>
      </c>
      <c r="E114" s="2">
        <v>4.5700206793661355E-06</v>
      </c>
      <c r="F114" s="2">
        <v>4.0773394243888065E-06</v>
      </c>
      <c r="G114" s="2">
        <v>3.6648643392166344E-06</v>
      </c>
      <c r="H114" s="2">
        <v>3.3180905367065754E-06</v>
      </c>
      <c r="I114" s="2">
        <v>3.0236034409032822E-06</v>
      </c>
      <c r="J114" s="2">
        <v>2.770977224725226E-06</v>
      </c>
      <c r="K114" s="2">
        <v>2.5522592225423656E-06</v>
      </c>
      <c r="L114" s="2">
        <v>2.361333604235352E-06</v>
      </c>
      <c r="M114" s="2">
        <v>2.1934367419844126E-06</v>
      </c>
      <c r="N114" s="2">
        <v>2.044810429897158E-06</v>
      </c>
      <c r="O114" s="2">
        <v>1.9124541410068172E-06</v>
      </c>
      <c r="P114" s="2">
        <v>1.7939460250218268E-06</v>
      </c>
      <c r="Q114" s="2">
        <v>1.6873117745188971E-06</v>
      </c>
      <c r="R114" s="2">
        <v>1.5909272336353834E-06</v>
      </c>
      <c r="S114" s="2">
        <v>1.503445127304171E-06</v>
      </c>
      <c r="T114" s="2">
        <v>1.4237392729671915E-06</v>
      </c>
      <c r="U114" s="2">
        <v>1.3508616304290806E-06</v>
      </c>
      <c r="V114" s="2">
        <v>1.284008895150313E-06</v>
      </c>
      <c r="W114" s="2">
        <v>1.2224962667984276E-06</v>
      </c>
      <c r="X114" s="2">
        <v>1.1657366697400443E-06</v>
      </c>
      <c r="Y114" s="2">
        <v>1.1132241569087888E-06</v>
      </c>
      <c r="Z114" s="2">
        <v>1.0645205531538962E-06</v>
      </c>
      <c r="AA114" s="2">
        <v>1.0192446286694944E-06</v>
      </c>
      <c r="AB114" s="2">
        <v>9.770632643170682E-07</v>
      </c>
      <c r="AC114" s="2">
        <v>9.376841969379531E-07</v>
      </c>
      <c r="AD114" s="2">
        <v>9.008500267915828E-07</v>
      </c>
      <c r="AE114" s="2">
        <v>8.66333239912615E-07</v>
      </c>
      <c r="AF114" s="2">
        <v>8.339320517196722E-07</v>
      </c>
      <c r="AG114" s="2">
        <v>8.034669191014062E-07</v>
      </c>
      <c r="AH114" s="2">
        <v>7.747775996749362E-07</v>
      </c>
      <c r="AI114" s="2">
        <v>7.477206613019408E-07</v>
      </c>
      <c r="AJ114" s="2">
        <v>7.221673639789832E-07</v>
      </c>
      <c r="AK114" s="2">
        <v>6.980018511638167E-07</v>
      </c>
      <c r="AL114" s="2">
        <v>6.751195994070605E-07</v>
      </c>
      <c r="AM114" s="2">
        <v>6.534260845416442E-07</v>
      </c>
      <c r="AN114" s="2">
        <v>6.328356301797346E-07</v>
      </c>
      <c r="AO114" s="2">
        <v>6.132704102888307E-07</v>
      </c>
      <c r="AP114" s="2">
        <v>5.946595824802129E-07</v>
      </c>
      <c r="AQ114" s="2">
        <v>5.76938532586042E-07</v>
      </c>
      <c r="AR114" s="2">
        <v>5.60048214314622E-07</v>
      </c>
      <c r="AS114" s="2">
        <v>5.439345704030256E-07</v>
      </c>
      <c r="AT114" s="2">
        <v>5.285480238475785E-07</v>
      </c>
      <c r="AU114" s="2">
        <v>5.138430295761674E-07</v>
      </c>
      <c r="AV114" s="2">
        <v>4.997776784036989E-07</v>
      </c>
      <c r="AW114" s="2">
        <v>4.863133463404319E-07</v>
      </c>
      <c r="AX114" s="2">
        <v>4.734143833479031E-07</v>
      </c>
      <c r="AY114" s="2">
        <v>4.610478364954138E-07</v>
      </c>
      <c r="AZ114" s="2">
        <v>4.4918320319099653E-07</v>
      </c>
      <c r="BA114" s="2">
        <v>4.3779221076843785E-07</v>
      </c>
      <c r="BB114" s="2">
        <v>4.268486192255485E-07</v>
      </c>
      <c r="BC114" s="2">
        <v>4.163280443443855E-07</v>
      </c>
      <c r="BD114" s="2">
        <v>4.0620779879443113E-07</v>
      </c>
      <c r="BE114" s="2">
        <v>3.964667491354713E-07</v>
      </c>
      <c r="BF114" s="2">
        <v>3.8708518690683825E-07</v>
      </c>
      <c r="BG114" s="2">
        <v>3.7804471222105983E-07</v>
      </c>
      <c r="BH114" s="2">
        <v>3.6932812847876216E-07</v>
      </c>
      <c r="BI114" s="2">
        <v>3.6091934699292266E-07</v>
      </c>
      <c r="BJ114" s="2">
        <v>3.528033004584272E-07</v>
      </c>
      <c r="BK114" s="2">
        <v>3.449658643308226E-07</v>
      </c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</row>
    <row r="115" spans="1:123" ht="12.75">
      <c r="A115" t="s">
        <v>15</v>
      </c>
      <c r="C115" s="2">
        <v>1E-300</v>
      </c>
      <c r="D115" s="2">
        <v>1.98516595185818E-07</v>
      </c>
      <c r="E115" s="2">
        <v>1.7281625665055096E-07</v>
      </c>
      <c r="F115" s="2">
        <v>1.4114599838736162E-07</v>
      </c>
      <c r="G115" s="2">
        <v>1.1747880405488925E-07</v>
      </c>
      <c r="H115" s="2">
        <v>9.933814917682768E-08</v>
      </c>
      <c r="I115" s="2">
        <v>8.502010176307353E-08</v>
      </c>
      <c r="J115" s="2">
        <v>7.350532443713711E-08</v>
      </c>
      <c r="K115" s="2">
        <v>6.411253656924796E-08</v>
      </c>
      <c r="L115" s="2">
        <v>5.6358111957607374E-08</v>
      </c>
      <c r="M115" s="2">
        <v>4.988820027129973E-08</v>
      </c>
      <c r="N115" s="2">
        <v>4.4438716456837056E-08</v>
      </c>
      <c r="O115" s="2">
        <v>3.980940936234305E-08</v>
      </c>
      <c r="P115" s="2">
        <v>3.5846315019100844E-08</v>
      </c>
      <c r="Q115" s="2">
        <v>3.2429579023280715E-08</v>
      </c>
      <c r="R115" s="2">
        <v>2.9464842854001532E-08</v>
      </c>
      <c r="S115" s="2">
        <v>2.6877051861813903E-08</v>
      </c>
      <c r="T115" s="2">
        <v>2.460593951307059E-08</v>
      </c>
      <c r="U115" s="2">
        <v>2.26026906971357E-08</v>
      </c>
      <c r="V115" s="2">
        <v>2.0827446440980677E-08</v>
      </c>
      <c r="W115" s="2">
        <v>1.924741705412631E-08</v>
      </c>
      <c r="X115" s="2">
        <v>1.7835440624015987E-08</v>
      </c>
      <c r="Y115" s="2">
        <v>1.6568871189549664E-08</v>
      </c>
      <c r="Z115" s="2">
        <v>1.5428713536578435E-08</v>
      </c>
      <c r="AA115" s="2">
        <v>1.4398944296131707E-08</v>
      </c>
      <c r="AB115" s="2">
        <v>1.3465975071350702E-08</v>
      </c>
      <c r="AC115" s="2">
        <v>1.2618224771940738E-08</v>
      </c>
      <c r="AD115" s="2">
        <v>1.1845776597575629E-08</v>
      </c>
      <c r="AE115" s="2">
        <v>1.114010113275311E-08</v>
      </c>
      <c r="AF115" s="2">
        <v>1.0493831444735387E-08</v>
      </c>
      <c r="AG115" s="2">
        <v>9.900579363350584E-09</v>
      </c>
      <c r="AH115" s="2">
        <v>9.354784581541929E-09</v>
      </c>
      <c r="AI115" s="2">
        <v>8.85159007134669E-09</v>
      </c>
      <c r="AJ115" s="2">
        <v>8.386738720444292E-09</v>
      </c>
      <c r="AK115" s="2">
        <v>7.956487174053341E-09</v>
      </c>
      <c r="AL115" s="2">
        <v>7.557533698966755E-09</v>
      </c>
      <c r="AM115" s="2">
        <v>7.186957531819886E-09</v>
      </c>
      <c r="AN115" s="2">
        <v>6.8421676772553065E-09</v>
      </c>
      <c r="AO115" s="2">
        <v>6.520859516903005E-09</v>
      </c>
      <c r="AP115" s="2">
        <v>6.2209779020662404E-09</v>
      </c>
      <c r="AQ115" s="2">
        <v>5.940685650548994E-09</v>
      </c>
      <c r="AR115" s="2">
        <v>5.678336565485261E-09</v>
      </c>
      <c r="AS115" s="2">
        <v>5.432452252250185E-09</v>
      </c>
      <c r="AT115" s="2">
        <v>5.2017021369232855E-09</v>
      </c>
      <c r="AU115" s="2">
        <v>4.984886192802937E-09</v>
      </c>
      <c r="AV115" s="2">
        <v>4.780919965154242E-09</v>
      </c>
      <c r="AW115" s="2">
        <v>4.5888215526224735E-09</v>
      </c>
      <c r="AX115" s="2">
        <v>4.407700259629605E-09</v>
      </c>
      <c r="AY115" s="2">
        <v>4.236746680004908E-09</v>
      </c>
      <c r="AZ115" s="2">
        <v>4.075224009994235E-09</v>
      </c>
      <c r="BA115" s="2">
        <v>3.922460420164297E-09</v>
      </c>
      <c r="BB115" s="2">
        <v>3.777842341778128E-09</v>
      </c>
      <c r="BC115" s="2">
        <v>3.6408085449378812E-09</v>
      </c>
      <c r="BD115" s="2">
        <v>3.5108449039501925E-09</v>
      </c>
      <c r="BE115" s="2">
        <v>3.387479760598987E-09</v>
      </c>
      <c r="BF115" s="2">
        <v>3.2702798088204903E-09</v>
      </c>
      <c r="BG115" s="2">
        <v>3.1588464350809058E-09</v>
      </c>
      <c r="BH115" s="2">
        <v>3.05281245789813E-09</v>
      </c>
      <c r="BI115" s="2">
        <v>2.95183921770112E-09</v>
      </c>
      <c r="BJ115" s="2">
        <v>2.8556139748133734E-09</v>
      </c>
      <c r="BK115" s="2">
        <v>2.7638475789671787E-09</v>
      </c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</row>
    <row r="116" spans="1:123" ht="12.75">
      <c r="A116" t="s">
        <v>16</v>
      </c>
      <c r="C116" s="2">
        <v>1E-300</v>
      </c>
      <c r="D116" s="2">
        <v>1.4437778227025536E-10</v>
      </c>
      <c r="E116" s="2">
        <v>3.245290619127595E-10</v>
      </c>
      <c r="F116" s="2">
        <v>4.615045792080761E-10</v>
      </c>
      <c r="G116" s="2">
        <v>5.655868675777196E-10</v>
      </c>
      <c r="H116" s="2">
        <v>6.465837228894357E-10</v>
      </c>
      <c r="I116" s="2">
        <v>7.108329794871084E-10</v>
      </c>
      <c r="J116" s="2">
        <v>7.626054661781038E-10</v>
      </c>
      <c r="K116" s="2">
        <v>8.048928800866861E-10</v>
      </c>
      <c r="L116" s="2">
        <v>8.398460780913929E-10</v>
      </c>
      <c r="M116" s="2">
        <v>8.690431652191167E-10</v>
      </c>
      <c r="N116" s="2">
        <v>8.936623837164425E-10</v>
      </c>
      <c r="O116" s="2">
        <v>9.145971520109302E-10</v>
      </c>
      <c r="P116" s="2">
        <v>9.325344123989974E-10</v>
      </c>
      <c r="Q116" s="2">
        <v>9.480090508221336E-10</v>
      </c>
      <c r="R116" s="2">
        <v>9.614423633748633E-10</v>
      </c>
      <c r="S116" s="2">
        <v>9.731696798929174E-10</v>
      </c>
      <c r="T116" s="2">
        <v>9.834604894244235E-10</v>
      </c>
      <c r="U116" s="2">
        <v>9.925332982438924E-10</v>
      </c>
      <c r="V116" s="2">
        <v>1.000566733574393E-09</v>
      </c>
      <c r="W116" s="2">
        <v>1.0077079356112257E-09</v>
      </c>
      <c r="X116" s="2">
        <v>1.0140789666179009E-09</v>
      </c>
      <c r="Y116" s="2">
        <v>1.0197817533328818E-09</v>
      </c>
      <c r="Z116" s="2">
        <v>1.0249019329249623E-09</v>
      </c>
      <c r="AA116" s="2">
        <v>1.0295118711019245E-09</v>
      </c>
      <c r="AB116" s="2">
        <v>1.0336730493499406E-09</v>
      </c>
      <c r="AC116" s="2">
        <v>1.037437967215268E-09</v>
      </c>
      <c r="AD116" s="2">
        <v>1.0408516687376949E-09</v>
      </c>
      <c r="AE116" s="2">
        <v>1.043952975351938E-09</v>
      </c>
      <c r="AF116" s="2">
        <v>1.0467754878803732E-09</v>
      </c>
      <c r="AG116" s="2">
        <v>1.0493484056352171E-09</v>
      </c>
      <c r="AH116" s="2">
        <v>1.0516971997244617E-09</v>
      </c>
      <c r="AI116" s="2">
        <v>1.053844169419412E-09</v>
      </c>
      <c r="AJ116" s="2">
        <v>1.0558089041843686E-09</v>
      </c>
      <c r="AK116" s="2">
        <v>1.0576086691808442E-09</v>
      </c>
      <c r="AL116" s="2">
        <v>1.0592587283696176E-09</v>
      </c>
      <c r="AM116" s="2">
        <v>1.0607726164731876E-09</v>
      </c>
      <c r="AN116" s="2">
        <v>1.0621623688289463E-09</v>
      </c>
      <c r="AO116" s="2">
        <v>1.063438716411284E-09</v>
      </c>
      <c r="AP116" s="2">
        <v>1.0646112519179346E-09</v>
      </c>
      <c r="AQ116" s="2">
        <v>1.065688571718358E-09</v>
      </c>
      <c r="AR116" s="2">
        <v>1.0666783975865076E-09</v>
      </c>
      <c r="AS116" s="2">
        <v>1.0675876814386348E-09</v>
      </c>
      <c r="AT116" s="2">
        <v>1.0684226957315883E-09</v>
      </c>
      <c r="AU116" s="2">
        <v>1.0691891117198928E-09</v>
      </c>
      <c r="AV116" s="2">
        <v>1.0698920673982759E-09</v>
      </c>
      <c r="AW116" s="2">
        <v>1.070536226653325E-09</v>
      </c>
      <c r="AX116" s="2">
        <v>1.0711258308994816E-09</v>
      </c>
      <c r="AY116" s="2">
        <v>1.0716647442705482E-09</v>
      </c>
      <c r="AZ116" s="2">
        <v>1.072156493269182E-09</v>
      </c>
      <c r="BA116" s="2">
        <v>1.0726043016373045E-09</v>
      </c>
      <c r="BB116" s="2">
        <v>1.0730111210943306E-09</v>
      </c>
      <c r="BC116" s="2">
        <v>1.0733796584932492E-09</v>
      </c>
      <c r="BD116" s="2">
        <v>1.0737123998637468E-09</v>
      </c>
      <c r="BE116" s="2">
        <v>1.0740116317434437E-09</v>
      </c>
      <c r="BF116" s="2">
        <v>1.0742794601412928E-09</v>
      </c>
      <c r="BG116" s="2">
        <v>1.0745178274287481E-09</v>
      </c>
      <c r="BH116" s="2">
        <v>1.0747285274135708E-09</v>
      </c>
      <c r="BI116" s="2">
        <v>1.0749132188163085E-09</v>
      </c>
      <c r="BJ116" s="2">
        <v>1.0750734373400764E-09</v>
      </c>
      <c r="BK116" s="2">
        <v>1.0752106064990098E-09</v>
      </c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Electronics for Imaging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Falk</dc:creator>
  <cp:keywords/>
  <dc:description/>
  <cp:lastModifiedBy>Richard Falk</cp:lastModifiedBy>
  <dcterms:created xsi:type="dcterms:W3CDTF">2007-09-16T04:16:26Z</dcterms:created>
  <cp:category/>
  <cp:version/>
  <cp:contentType/>
  <cp:contentStatus/>
</cp:coreProperties>
</file>